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876" documentId="13_ncr:1_{90BDDB3E-1601-4800-BCEE-ADB20B7F6875}" xr6:coauthVersionLast="47" xr6:coauthVersionMax="47" xr10:uidLastSave="{41813B87-F916-4AD6-BC9C-0E46F6265910}"/>
  <bookViews>
    <workbookView xWindow="-108" yWindow="-108" windowWidth="23256" windowHeight="12456" activeTab="4" xr2:uid="{EF0B9B68-D6F4-48DD-8651-A3935023F119}"/>
  </bookViews>
  <sheets>
    <sheet name="Entrada de Modelos" sheetId="1" r:id="rId1"/>
    <sheet name="Lucros e prejuízos" sheetId="2" r:id="rId2"/>
    <sheet name="Orçamento" sheetId="6" r:id="rId3"/>
    <sheet name="Fluxo de caixa" sheetId="5" r:id="rId4"/>
    <sheet name="Calculadora de Pagamentos PR" sheetId="4" r:id="rId5"/>
  </sheets>
  <definedNames>
    <definedName name="_xlnm.Print_Area" localSheetId="4">'Calculadora de Pagamentos PR'!$A$1:OFFSET('Calculadora de Pagamentos PR'!#REF!,4,5,MAX('Calculadora de Pagamentos PR'!$A$7:$A$368),1)</definedName>
    <definedName name="_xlnm.Print_Area" localSheetId="0">'Entrada de Modelos'!$A$1:$E$56</definedName>
    <definedName name="_xlnm.Print_Area" localSheetId="3">'Fluxo de caixa'!$A$1:$H$40</definedName>
    <definedName name="_xlnm.Print_Area" localSheetId="1">'Lucros e prejuízos'!$A$1:$G$77</definedName>
    <definedName name="_xlnm.Print_Area" localSheetId="2">Orçamento!$A$1:$H$78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 l="1"/>
  <c r="B38" i="5"/>
  <c r="B6" i="4"/>
  <c r="C72" i="6"/>
  <c r="D72" i="6" s="1"/>
  <c r="E72" i="6" s="1"/>
  <c r="F72" i="6" s="1"/>
  <c r="G72" i="6" s="1"/>
  <c r="C73" i="6"/>
  <c r="D73" i="6" s="1"/>
  <c r="E73" i="6" s="1"/>
  <c r="F73" i="6" s="1"/>
  <c r="G73" i="6"/>
  <c r="C62" i="6"/>
  <c r="D62" i="6" s="1"/>
  <c r="E62" i="6" s="1"/>
  <c r="F62" i="6" s="1"/>
  <c r="G62" i="6" s="1"/>
  <c r="C61" i="6"/>
  <c r="C34" i="6"/>
  <c r="D34" i="6" s="1"/>
  <c r="E34" i="6" s="1"/>
  <c r="F34" i="6" s="1"/>
  <c r="G34" i="6" s="1"/>
  <c r="C33" i="6"/>
  <c r="D33" i="6"/>
  <c r="E33" i="6" s="1"/>
  <c r="F33" i="6" s="1"/>
  <c r="G33" i="6" s="1"/>
  <c r="C32" i="6"/>
  <c r="D32" i="6"/>
  <c r="E32" i="6"/>
  <c r="F32" i="6"/>
  <c r="G32" i="6" s="1"/>
  <c r="C31" i="6"/>
  <c r="D31" i="6" s="1"/>
  <c r="E31" i="6" s="1"/>
  <c r="F31" i="6" s="1"/>
  <c r="G31" i="6" s="1"/>
  <c r="C30" i="6"/>
  <c r="C47" i="6"/>
  <c r="D47" i="6"/>
  <c r="E47" i="6" s="1"/>
  <c r="F47" i="6" s="1"/>
  <c r="G47" i="6" s="1"/>
  <c r="C46" i="6"/>
  <c r="D46" i="6"/>
  <c r="E46" i="6"/>
  <c r="F46" i="6"/>
  <c r="G46" i="6" s="1"/>
  <c r="C45" i="6"/>
  <c r="D45" i="6" s="1"/>
  <c r="E45" i="6"/>
  <c r="F45" i="6"/>
  <c r="G45" i="6" s="1"/>
  <c r="C44" i="6"/>
  <c r="D44" i="6" s="1"/>
  <c r="C23" i="6"/>
  <c r="C22" i="6"/>
  <c r="C21" i="6"/>
  <c r="B19" i="5" s="1"/>
  <c r="C20" i="6"/>
  <c r="C13" i="6"/>
  <c r="D13" i="6"/>
  <c r="E13" i="6" s="1"/>
  <c r="F13" i="6" s="1"/>
  <c r="G13" i="6" s="1"/>
  <c r="C12" i="6"/>
  <c r="D12" i="6"/>
  <c r="E12" i="6" s="1"/>
  <c r="F12" i="6" s="1"/>
  <c r="G12" i="6" s="1"/>
  <c r="B11" i="5"/>
  <c r="A7" i="4"/>
  <c r="A8" i="4" s="1"/>
  <c r="B54" i="6"/>
  <c r="B57" i="6" s="1"/>
  <c r="B53" i="1"/>
  <c r="B53" i="2"/>
  <c r="B49" i="2"/>
  <c r="B8" i="5"/>
  <c r="F8" i="2"/>
  <c r="E8" i="2"/>
  <c r="D8" i="2"/>
  <c r="C8" i="2"/>
  <c r="B8" i="2"/>
  <c r="B7" i="2"/>
  <c r="F7" i="2"/>
  <c r="E7" i="2"/>
  <c r="D7" i="2"/>
  <c r="C7" i="2"/>
  <c r="D10" i="1"/>
  <c r="B18" i="2"/>
  <c r="C18" i="2" s="1"/>
  <c r="D18" i="2" s="1"/>
  <c r="E18" i="2" s="1"/>
  <c r="F18" i="2" s="1"/>
  <c r="D19" i="1"/>
  <c r="B27" i="2" s="1"/>
  <c r="D9" i="1"/>
  <c r="D18" i="1" s="1"/>
  <c r="B26" i="2" s="1"/>
  <c r="D8" i="1"/>
  <c r="D7" i="1"/>
  <c r="B15" i="2" s="1"/>
  <c r="C12" i="5"/>
  <c r="D12" i="5" s="1"/>
  <c r="C13" i="5"/>
  <c r="D13" i="5" s="1"/>
  <c r="E13" i="5" s="1"/>
  <c r="F13" i="5" s="1"/>
  <c r="C14" i="5"/>
  <c r="G20" i="5"/>
  <c r="G22" i="5"/>
  <c r="C29" i="5"/>
  <c r="D29" i="5" s="1"/>
  <c r="E29" i="5" s="1"/>
  <c r="F29" i="5" s="1"/>
  <c r="C30" i="5"/>
  <c r="D30" i="5" s="1"/>
  <c r="C31" i="5"/>
  <c r="C32" i="5"/>
  <c r="D32" i="5"/>
  <c r="D66" i="2"/>
  <c r="D40" i="2"/>
  <c r="B17" i="2"/>
  <c r="C17" i="2"/>
  <c r="D17" i="2" s="1"/>
  <c r="E17" i="2" s="1"/>
  <c r="F17" i="2" s="1"/>
  <c r="B40" i="2"/>
  <c r="C40" i="2"/>
  <c r="E40" i="2"/>
  <c r="B50" i="6"/>
  <c r="B76" i="6"/>
  <c r="F40" i="2"/>
  <c r="B26" i="6"/>
  <c r="B36" i="6"/>
  <c r="B64" i="6"/>
  <c r="C10" i="6"/>
  <c r="C11" i="6"/>
  <c r="D11" i="6"/>
  <c r="E11" i="6" s="1"/>
  <c r="C14" i="6"/>
  <c r="D14" i="6"/>
  <c r="E14" i="6" s="1"/>
  <c r="F14" i="6" s="1"/>
  <c r="G14" i="6" s="1"/>
  <c r="C71" i="6"/>
  <c r="F66" i="2"/>
  <c r="E66" i="2"/>
  <c r="C66" i="2"/>
  <c r="B66" i="2"/>
  <c r="A18" i="2"/>
  <c r="A17" i="2"/>
  <c r="A16" i="2"/>
  <c r="A15" i="2"/>
  <c r="A19" i="1"/>
  <c r="A27" i="2" s="1"/>
  <c r="A18" i="1"/>
  <c r="A26" i="2" s="1"/>
  <c r="A17" i="1"/>
  <c r="A25" i="2" s="1"/>
  <c r="A16" i="1"/>
  <c r="A24" i="2" s="1"/>
  <c r="C48" i="6"/>
  <c r="D48" i="6" s="1"/>
  <c r="E48" i="6"/>
  <c r="F48" i="6"/>
  <c r="G48" i="6" s="1"/>
  <c r="C50" i="6"/>
  <c r="B16" i="6"/>
  <c r="B10" i="5"/>
  <c r="D20" i="6"/>
  <c r="D71" i="6"/>
  <c r="D31" i="5"/>
  <c r="D12" i="1"/>
  <c r="B38" i="6"/>
  <c r="D17" i="1"/>
  <c r="B25" i="2"/>
  <c r="B16" i="2"/>
  <c r="C16" i="2"/>
  <c r="D16" i="2" s="1"/>
  <c r="E16" i="2" s="1"/>
  <c r="F16" i="2" s="1"/>
  <c r="B54" i="1"/>
  <c r="B55" i="1" s="1"/>
  <c r="D23" i="6"/>
  <c r="E23" i="6" s="1"/>
  <c r="F23" i="6" s="1"/>
  <c r="G23" i="6" s="1"/>
  <c r="B21" i="5"/>
  <c r="E20" i="6"/>
  <c r="G29" i="5"/>
  <c r="D22" i="6"/>
  <c r="C24" i="6"/>
  <c r="C26" i="6" s="1"/>
  <c r="C10" i="5"/>
  <c r="D53" i="2"/>
  <c r="E22" i="6"/>
  <c r="F22" i="6"/>
  <c r="G22" i="6"/>
  <c r="E53" i="2"/>
  <c r="C7" i="4" l="1"/>
  <c r="B7" i="4"/>
  <c r="E7" i="4" s="1"/>
  <c r="C8" i="4"/>
  <c r="A9" i="4"/>
  <c r="B66" i="6"/>
  <c r="B78" i="6" s="1"/>
  <c r="E12" i="5"/>
  <c r="F12" i="5" s="1"/>
  <c r="G12" i="5"/>
  <c r="G13" i="5"/>
  <c r="C51" i="2"/>
  <c r="D51" i="2" s="1"/>
  <c r="E51" i="2" s="1"/>
  <c r="F51" i="2" s="1"/>
  <c r="C49" i="2"/>
  <c r="C25" i="2"/>
  <c r="D25" i="2" s="1"/>
  <c r="E25" i="2" s="1"/>
  <c r="F25" i="2" s="1"/>
  <c r="C54" i="2"/>
  <c r="D54" i="2" s="1"/>
  <c r="E54" i="2" s="1"/>
  <c r="F54" i="2" s="1"/>
  <c r="C50" i="2"/>
  <c r="D50" i="2" s="1"/>
  <c r="E50" i="2" s="1"/>
  <c r="F50" i="2" s="1"/>
  <c r="C52" i="2"/>
  <c r="D52" i="2" s="1"/>
  <c r="E52" i="2" s="1"/>
  <c r="F52" i="2" s="1"/>
  <c r="C53" i="2"/>
  <c r="C48" i="2"/>
  <c r="C55" i="2"/>
  <c r="D55" i="2" s="1"/>
  <c r="E55" i="2" s="1"/>
  <c r="F55" i="2" s="1"/>
  <c r="C57" i="2"/>
  <c r="D57" i="2" s="1"/>
  <c r="E57" i="2" s="1"/>
  <c r="F57" i="2" s="1"/>
  <c r="B24" i="5"/>
  <c r="D14" i="5"/>
  <c r="E14" i="5" s="1"/>
  <c r="F14" i="5" s="1"/>
  <c r="E49" i="2"/>
  <c r="E8" i="5" s="1"/>
  <c r="D30" i="6"/>
  <c r="C36" i="6"/>
  <c r="F20" i="6"/>
  <c r="C15" i="2"/>
  <c r="B20" i="2"/>
  <c r="C11" i="5"/>
  <c r="E44" i="6"/>
  <c r="D50" i="6"/>
  <c r="D11" i="5"/>
  <c r="F11" i="6"/>
  <c r="E10" i="5"/>
  <c r="D10" i="5"/>
  <c r="F49" i="2"/>
  <c r="F8" i="5" s="1"/>
  <c r="F53" i="2"/>
  <c r="E71" i="6"/>
  <c r="C27" i="2"/>
  <c r="D27" i="2" s="1"/>
  <c r="E27" i="2" s="1"/>
  <c r="F27" i="2" s="1"/>
  <c r="D10" i="6"/>
  <c r="B9" i="5"/>
  <c r="C9" i="5"/>
  <c r="E32" i="5"/>
  <c r="F32" i="5" s="1"/>
  <c r="D61" i="6"/>
  <c r="C64" i="6"/>
  <c r="C26" i="2"/>
  <c r="D26" i="2" s="1"/>
  <c r="E26" i="2" s="1"/>
  <c r="F26" i="2" s="1"/>
  <c r="E31" i="5"/>
  <c r="F31" i="5" s="1"/>
  <c r="E30" i="5"/>
  <c r="F30" i="5" s="1"/>
  <c r="D21" i="6"/>
  <c r="E21" i="6" s="1"/>
  <c r="F21" i="6" s="1"/>
  <c r="G21" i="6" s="1"/>
  <c r="D7" i="4" l="1"/>
  <c r="B8" i="4" s="1"/>
  <c r="E8" i="4" s="1"/>
  <c r="D8" i="4" s="1"/>
  <c r="B9" i="4" s="1"/>
  <c r="E9" i="4" s="1"/>
  <c r="A10" i="4"/>
  <c r="C9" i="4"/>
  <c r="D64" i="6"/>
  <c r="E61" i="6"/>
  <c r="D36" i="6"/>
  <c r="E30" i="6"/>
  <c r="B24" i="2"/>
  <c r="C24" i="2" s="1"/>
  <c r="D24" i="2" s="1"/>
  <c r="E24" i="2" s="1"/>
  <c r="F24" i="2" s="1"/>
  <c r="D21" i="1"/>
  <c r="B29" i="2" s="1"/>
  <c r="C29" i="2" s="1"/>
  <c r="D29" i="2" s="1"/>
  <c r="E29" i="2" s="1"/>
  <c r="F29" i="2" s="1"/>
  <c r="F44" i="6"/>
  <c r="E11" i="5"/>
  <c r="E50" i="6"/>
  <c r="D15" i="2"/>
  <c r="C20" i="2"/>
  <c r="G11" i="6"/>
  <c r="F10" i="5" s="1"/>
  <c r="G10" i="5" s="1"/>
  <c r="C21" i="5"/>
  <c r="C19" i="5"/>
  <c r="G30" i="5"/>
  <c r="G31" i="5"/>
  <c r="D19" i="5"/>
  <c r="C8" i="5"/>
  <c r="D24" i="6"/>
  <c r="G14" i="5"/>
  <c r="D49" i="2"/>
  <c r="D8" i="5" s="1"/>
  <c r="D48" i="2"/>
  <c r="E10" i="6"/>
  <c r="D21" i="5"/>
  <c r="E19" i="5"/>
  <c r="E21" i="5"/>
  <c r="G20" i="6"/>
  <c r="F71" i="6"/>
  <c r="A11" i="4" l="1"/>
  <c r="C10" i="4"/>
  <c r="D24" i="5"/>
  <c r="B31" i="2"/>
  <c r="B42" i="2" s="1"/>
  <c r="G71" i="6"/>
  <c r="C24" i="5"/>
  <c r="F10" i="6"/>
  <c r="E9" i="5" s="1"/>
  <c r="E48" i="2"/>
  <c r="D9" i="4"/>
  <c r="B10" i="4" s="1"/>
  <c r="F61" i="6"/>
  <c r="E64" i="6"/>
  <c r="E24" i="6"/>
  <c r="D26" i="6"/>
  <c r="D20" i="2"/>
  <c r="D31" i="2" s="1"/>
  <c r="D42" i="2" s="1"/>
  <c r="E15" i="2"/>
  <c r="F21" i="5"/>
  <c r="G21" i="5" s="1"/>
  <c r="F19" i="5"/>
  <c r="E24" i="5"/>
  <c r="G44" i="6"/>
  <c r="G50" i="6" s="1"/>
  <c r="F11" i="5"/>
  <c r="G11" i="5" s="1"/>
  <c r="F50" i="6"/>
  <c r="D9" i="5"/>
  <c r="F30" i="6"/>
  <c r="E36" i="6"/>
  <c r="G8" i="5"/>
  <c r="C31" i="2"/>
  <c r="C42" i="2" s="1"/>
  <c r="C11" i="4" l="1"/>
  <c r="A12" i="4"/>
  <c r="F48" i="2"/>
  <c r="F24" i="5"/>
  <c r="G24" i="5" s="1"/>
  <c r="F24" i="6"/>
  <c r="E26" i="6"/>
  <c r="E20" i="2"/>
  <c r="E31" i="2" s="1"/>
  <c r="E42" i="2" s="1"/>
  <c r="F15" i="2"/>
  <c r="F20" i="2" s="1"/>
  <c r="F31" i="2" s="1"/>
  <c r="F42" i="2" s="1"/>
  <c r="G10" i="6"/>
  <c r="F9" i="5" s="1"/>
  <c r="G9" i="5" s="1"/>
  <c r="G19" i="5"/>
  <c r="G61" i="6"/>
  <c r="G64" i="6" s="1"/>
  <c r="F64" i="6"/>
  <c r="E10" i="4"/>
  <c r="F36" i="6"/>
  <c r="G30" i="6"/>
  <c r="G36" i="6" s="1"/>
  <c r="A13" i="4" l="1"/>
  <c r="C12" i="4"/>
  <c r="G24" i="6"/>
  <c r="G26" i="6" s="1"/>
  <c r="F26" i="6"/>
  <c r="D10" i="4"/>
  <c r="B11" i="4" s="1"/>
  <c r="C13" i="4" l="1"/>
  <c r="A14" i="4"/>
  <c r="E11" i="4"/>
  <c r="A15" i="4" l="1"/>
  <c r="C14" i="4"/>
  <c r="D11" i="4"/>
  <c r="B12" i="4" s="1"/>
  <c r="A16" i="4" l="1"/>
  <c r="C15" i="4"/>
  <c r="E12" i="4"/>
  <c r="D12" i="4" s="1"/>
  <c r="B13" i="4"/>
  <c r="A17" i="4" l="1"/>
  <c r="C16" i="4"/>
  <c r="E13" i="4"/>
  <c r="D13" i="4" s="1"/>
  <c r="B14" i="4"/>
  <c r="A18" i="4" l="1"/>
  <c r="C17" i="4"/>
  <c r="E14" i="4"/>
  <c r="D14" i="4" s="1"/>
  <c r="B15" i="4" s="1"/>
  <c r="A19" i="4" l="1"/>
  <c r="C18" i="4"/>
  <c r="E15" i="4"/>
  <c r="D15" i="4" s="1"/>
  <c r="B16" i="4" s="1"/>
  <c r="C19" i="4" l="1"/>
  <c r="A20" i="4"/>
  <c r="E16" i="4"/>
  <c r="D16" i="4" s="1"/>
  <c r="B17" i="4"/>
  <c r="A21" i="4" l="1"/>
  <c r="C20" i="4"/>
  <c r="E17" i="4"/>
  <c r="D17" i="4" s="1"/>
  <c r="B18" i="4" s="1"/>
  <c r="C21" i="4" l="1"/>
  <c r="A22" i="4"/>
  <c r="E18" i="4"/>
  <c r="A23" i="4" l="1"/>
  <c r="C22" i="4"/>
  <c r="B56" i="2"/>
  <c r="B59" i="2" s="1"/>
  <c r="B68" i="2" s="1"/>
  <c r="D18" i="4"/>
  <c r="B19" i="4" s="1"/>
  <c r="C23" i="4" l="1"/>
  <c r="A24" i="4"/>
  <c r="B72" i="2"/>
  <c r="B75" i="2" s="1"/>
  <c r="B77" i="2" s="1"/>
  <c r="C54" i="6"/>
  <c r="E19" i="4"/>
  <c r="A25" i="4" l="1"/>
  <c r="C24" i="4"/>
  <c r="D19" i="4"/>
  <c r="B20" i="4" s="1"/>
  <c r="C57" i="6"/>
  <c r="B28" i="5"/>
  <c r="C66" i="6"/>
  <c r="C74" i="6"/>
  <c r="B7" i="5"/>
  <c r="A26" i="4" l="1"/>
  <c r="C25" i="4"/>
  <c r="C76" i="6"/>
  <c r="C78" i="6" s="1"/>
  <c r="B15" i="5"/>
  <c r="B34" i="5"/>
  <c r="E20" i="4"/>
  <c r="C26" i="4" l="1"/>
  <c r="A27" i="4"/>
  <c r="B36" i="5"/>
  <c r="D20" i="4"/>
  <c r="B21" i="4" s="1"/>
  <c r="C27" i="4" l="1"/>
  <c r="A28" i="4"/>
  <c r="E21" i="4"/>
  <c r="B40" i="5"/>
  <c r="A29" i="4" l="1"/>
  <c r="C28" i="4"/>
  <c r="C9" i="6"/>
  <c r="C16" i="6" s="1"/>
  <c r="C38" i="6" s="1"/>
  <c r="C38" i="5"/>
  <c r="D21" i="4"/>
  <c r="B22" i="4" s="1"/>
  <c r="C29" i="4" l="1"/>
  <c r="A30" i="4"/>
  <c r="E22" i="4"/>
  <c r="C30" i="4" l="1"/>
  <c r="A31" i="4"/>
  <c r="D22" i="4"/>
  <c r="B23" i="4" s="1"/>
  <c r="A32" i="4" l="1"/>
  <c r="C31" i="4"/>
  <c r="E23" i="4"/>
  <c r="C32" i="4" l="1"/>
  <c r="A33" i="4"/>
  <c r="D23" i="4"/>
  <c r="B24" i="4" s="1"/>
  <c r="C33" i="4" l="1"/>
  <c r="A34" i="4"/>
  <c r="E24" i="4"/>
  <c r="D24" i="4" s="1"/>
  <c r="B25" i="4" s="1"/>
  <c r="A35" i="4" l="1"/>
  <c r="C34" i="4"/>
  <c r="E25" i="4"/>
  <c r="D25" i="4" s="1"/>
  <c r="B26" i="4" s="1"/>
  <c r="C35" i="4" l="1"/>
  <c r="A36" i="4"/>
  <c r="E26" i="4"/>
  <c r="D26" i="4" s="1"/>
  <c r="B27" i="4" s="1"/>
  <c r="C36" i="4" l="1"/>
  <c r="A37" i="4"/>
  <c r="E27" i="4"/>
  <c r="D27" i="4" s="1"/>
  <c r="B28" i="4" s="1"/>
  <c r="C37" i="4" l="1"/>
  <c r="A38" i="4"/>
  <c r="E28" i="4"/>
  <c r="D28" i="4" s="1"/>
  <c r="B29" i="4" s="1"/>
  <c r="C38" i="4" l="1"/>
  <c r="A39" i="4"/>
  <c r="E29" i="4"/>
  <c r="D29" i="4" s="1"/>
  <c r="B30" i="4" s="1"/>
  <c r="C39" i="4" l="1"/>
  <c r="A40" i="4"/>
  <c r="E30" i="4"/>
  <c r="A41" i="4" l="1"/>
  <c r="C40" i="4"/>
  <c r="D30" i="4"/>
  <c r="B31" i="4" s="1"/>
  <c r="C56" i="2"/>
  <c r="C59" i="2" s="1"/>
  <c r="C68" i="2" s="1"/>
  <c r="C41" i="4" l="1"/>
  <c r="A42" i="4"/>
  <c r="C72" i="2"/>
  <c r="C75" i="2" s="1"/>
  <c r="C77" i="2" s="1"/>
  <c r="D54" i="6"/>
  <c r="E31" i="4"/>
  <c r="C42" i="4" l="1"/>
  <c r="A43" i="4"/>
  <c r="C7" i="5"/>
  <c r="D74" i="6"/>
  <c r="D31" i="4"/>
  <c r="B32" i="4" s="1"/>
  <c r="C28" i="5"/>
  <c r="D57" i="6"/>
  <c r="D66" i="6"/>
  <c r="C43" i="4" l="1"/>
  <c r="A44" i="4"/>
  <c r="C34" i="5"/>
  <c r="E32" i="4"/>
  <c r="D76" i="6"/>
  <c r="D78" i="6" s="1"/>
  <c r="C15" i="5"/>
  <c r="C44" i="4" l="1"/>
  <c r="A45" i="4"/>
  <c r="D32" i="4"/>
  <c r="B33" i="4" s="1"/>
  <c r="C36" i="5"/>
  <c r="C45" i="4" l="1"/>
  <c r="A46" i="4"/>
  <c r="C40" i="5"/>
  <c r="E33" i="4"/>
  <c r="C46" i="4" l="1"/>
  <c r="A47" i="4"/>
  <c r="D9" i="6"/>
  <c r="D16" i="6" s="1"/>
  <c r="D38" i="6" s="1"/>
  <c r="D38" i="5"/>
  <c r="D33" i="4"/>
  <c r="B34" i="4" s="1"/>
  <c r="A48" i="4" l="1"/>
  <c r="C47" i="4"/>
  <c r="E34" i="4"/>
  <c r="C48" i="4" l="1"/>
  <c r="A49" i="4"/>
  <c r="D34" i="4"/>
  <c r="B35" i="4" s="1"/>
  <c r="A50" i="4" l="1"/>
  <c r="C49" i="4"/>
  <c r="E35" i="4"/>
  <c r="A51" i="4" l="1"/>
  <c r="C50" i="4"/>
  <c r="D35" i="4"/>
  <c r="B36" i="4" s="1"/>
  <c r="C51" i="4" l="1"/>
  <c r="A52" i="4"/>
  <c r="E36" i="4"/>
  <c r="D36" i="4" s="1"/>
  <c r="B37" i="4" s="1"/>
  <c r="A53" i="4" l="1"/>
  <c r="C52" i="4"/>
  <c r="E37" i="4"/>
  <c r="D37" i="4" s="1"/>
  <c r="B38" i="4" s="1"/>
  <c r="A54" i="4" l="1"/>
  <c r="C53" i="4"/>
  <c r="E38" i="4"/>
  <c r="D38" i="4" s="1"/>
  <c r="B39" i="4" s="1"/>
  <c r="C54" i="4" l="1"/>
  <c r="A55" i="4"/>
  <c r="E39" i="4"/>
  <c r="D39" i="4" s="1"/>
  <c r="B40" i="4" s="1"/>
  <c r="A56" i="4" l="1"/>
  <c r="C55" i="4"/>
  <c r="E40" i="4"/>
  <c r="D40" i="4" s="1"/>
  <c r="B41" i="4" s="1"/>
  <c r="A57" i="4" l="1"/>
  <c r="C56" i="4"/>
  <c r="E41" i="4"/>
  <c r="D41" i="4" s="1"/>
  <c r="B42" i="4" s="1"/>
  <c r="A58" i="4" l="1"/>
  <c r="C57" i="4"/>
  <c r="E42" i="4"/>
  <c r="C58" i="4" l="1"/>
  <c r="A59" i="4"/>
  <c r="D42" i="4"/>
  <c r="B43" i="4" s="1"/>
  <c r="D56" i="2"/>
  <c r="D59" i="2" s="1"/>
  <c r="D68" i="2" s="1"/>
  <c r="A60" i="4" l="1"/>
  <c r="C59" i="4"/>
  <c r="D72" i="2"/>
  <c r="D75" i="2" s="1"/>
  <c r="D77" i="2" s="1"/>
  <c r="E54" i="6"/>
  <c r="E43" i="4"/>
  <c r="A61" i="4" l="1"/>
  <c r="C60" i="4"/>
  <c r="D7" i="5"/>
  <c r="E74" i="6"/>
  <c r="D43" i="4"/>
  <c r="B44" i="4" s="1"/>
  <c r="D28" i="5"/>
  <c r="E57" i="6"/>
  <c r="E66" i="6"/>
  <c r="A62" i="4" l="1"/>
  <c r="C61" i="4"/>
  <c r="E44" i="4"/>
  <c r="E76" i="6"/>
  <c r="E78" i="6" s="1"/>
  <c r="D34" i="5"/>
  <c r="D15" i="5"/>
  <c r="A63" i="4" l="1"/>
  <c r="C62" i="4"/>
  <c r="D36" i="5"/>
  <c r="D44" i="4"/>
  <c r="B45" i="4" s="1"/>
  <c r="A64" i="4" l="1"/>
  <c r="C63" i="4"/>
  <c r="E45" i="4"/>
  <c r="D40" i="5"/>
  <c r="A65" i="4" l="1"/>
  <c r="C64" i="4"/>
  <c r="E38" i="5"/>
  <c r="E9" i="6"/>
  <c r="E16" i="6" s="1"/>
  <c r="E38" i="6" s="1"/>
  <c r="D45" i="4"/>
  <c r="B46" i="4" s="1"/>
  <c r="C65" i="4" l="1"/>
  <c r="A66" i="4"/>
  <c r="E46" i="4"/>
  <c r="C66" i="4" l="1"/>
  <c r="A67" i="4"/>
  <c r="D46" i="4"/>
  <c r="B47" i="4" s="1"/>
  <c r="C67" i="4" l="1"/>
  <c r="E67" i="4"/>
  <c r="B67" i="4"/>
  <c r="G54" i="6" s="1"/>
  <c r="A68" i="4"/>
  <c r="D67" i="4"/>
  <c r="E47" i="4"/>
  <c r="G57" i="6" l="1"/>
  <c r="G66" i="6"/>
  <c r="B68" i="4"/>
  <c r="C68" i="4"/>
  <c r="E68" i="4"/>
  <c r="A69" i="4"/>
  <c r="D68" i="4"/>
  <c r="D47" i="4"/>
  <c r="B48" i="4" s="1"/>
  <c r="D69" i="4" l="1"/>
  <c r="C69" i="4"/>
  <c r="B69" i="4"/>
  <c r="E69" i="4"/>
  <c r="A70" i="4"/>
  <c r="E48" i="4"/>
  <c r="D48" i="4" s="1"/>
  <c r="B49" i="4" s="1"/>
  <c r="A71" i="4" l="1"/>
  <c r="D70" i="4"/>
  <c r="B70" i="4"/>
  <c r="C70" i="4"/>
  <c r="E70" i="4"/>
  <c r="E49" i="4"/>
  <c r="D49" i="4" s="1"/>
  <c r="B50" i="4" s="1"/>
  <c r="B71" i="4" l="1"/>
  <c r="A72" i="4"/>
  <c r="C71" i="4"/>
  <c r="E71" i="4"/>
  <c r="D71" i="4"/>
  <c r="E50" i="4"/>
  <c r="D50" i="4" s="1"/>
  <c r="B51" i="4" s="1"/>
  <c r="E72" i="4" l="1"/>
  <c r="A73" i="4"/>
  <c r="C72" i="4"/>
  <c r="D72" i="4"/>
  <c r="B72" i="4"/>
  <c r="E51" i="4"/>
  <c r="D51" i="4" s="1"/>
  <c r="B52" i="4" s="1"/>
  <c r="C73" i="4" l="1"/>
  <c r="B73" i="4"/>
  <c r="D73" i="4"/>
  <c r="A74" i="4"/>
  <c r="E73" i="4"/>
  <c r="E52" i="4"/>
  <c r="D52" i="4" s="1"/>
  <c r="B53" i="4" s="1"/>
  <c r="D74" i="4" l="1"/>
  <c r="A75" i="4"/>
  <c r="C74" i="4"/>
  <c r="E74" i="4"/>
  <c r="B74" i="4"/>
  <c r="E53" i="4"/>
  <c r="D53" i="4" s="1"/>
  <c r="B54" i="4" s="1"/>
  <c r="B75" i="4" l="1"/>
  <c r="C75" i="4"/>
  <c r="A76" i="4"/>
  <c r="D75" i="4"/>
  <c r="E75" i="4"/>
  <c r="E54" i="4"/>
  <c r="D76" i="4" l="1"/>
  <c r="E76" i="4"/>
  <c r="C76" i="4"/>
  <c r="B76" i="4"/>
  <c r="A77" i="4"/>
  <c r="D54" i="4"/>
  <c r="B55" i="4" s="1"/>
  <c r="E56" i="2"/>
  <c r="E59" i="2" s="1"/>
  <c r="E68" i="2" s="1"/>
  <c r="B77" i="4" l="1"/>
  <c r="E77" i="4"/>
  <c r="A78" i="4"/>
  <c r="C77" i="4"/>
  <c r="D77" i="4"/>
  <c r="E72" i="2"/>
  <c r="E75" i="2" s="1"/>
  <c r="E77" i="2" s="1"/>
  <c r="F54" i="6"/>
  <c r="E55" i="4"/>
  <c r="C78" i="4" l="1"/>
  <c r="D78" i="4"/>
  <c r="A79" i="4"/>
  <c r="B78" i="4"/>
  <c r="E78" i="4"/>
  <c r="E7" i="5"/>
  <c r="F74" i="6"/>
  <c r="D55" i="4"/>
  <c r="B56" i="4" s="1"/>
  <c r="E28" i="5"/>
  <c r="F66" i="6"/>
  <c r="F57" i="6"/>
  <c r="F28" i="5"/>
  <c r="F34" i="5" s="1"/>
  <c r="D79" i="4" l="1"/>
  <c r="A80" i="4"/>
  <c r="C79" i="4"/>
  <c r="B79" i="4"/>
  <c r="E79" i="4"/>
  <c r="E34" i="5"/>
  <c r="G28" i="5"/>
  <c r="E56" i="4"/>
  <c r="F76" i="6"/>
  <c r="F78" i="6" s="1"/>
  <c r="E15" i="5"/>
  <c r="B80" i="4" l="1"/>
  <c r="D80" i="4"/>
  <c r="A81" i="4"/>
  <c r="E80" i="4"/>
  <c r="C80" i="4"/>
  <c r="D56" i="4"/>
  <c r="B57" i="4" s="1"/>
  <c r="E36" i="5"/>
  <c r="G34" i="5"/>
  <c r="D81" i="4" l="1"/>
  <c r="A82" i="4"/>
  <c r="C81" i="4"/>
  <c r="E81" i="4"/>
  <c r="B81" i="4"/>
  <c r="E40" i="5"/>
  <c r="E57" i="4"/>
  <c r="A83" i="4" l="1"/>
  <c r="D82" i="4"/>
  <c r="E82" i="4"/>
  <c r="C82" i="4"/>
  <c r="B82" i="4"/>
  <c r="D57" i="4"/>
  <c r="B58" i="4" s="1"/>
  <c r="F38" i="5"/>
  <c r="F9" i="6"/>
  <c r="F16" i="6" s="1"/>
  <c r="F38" i="6" s="1"/>
  <c r="A84" i="4" l="1"/>
  <c r="B83" i="4"/>
  <c r="D83" i="4"/>
  <c r="E83" i="4"/>
  <c r="C83" i="4"/>
  <c r="E58" i="4"/>
  <c r="A85" i="4" l="1"/>
  <c r="C84" i="4"/>
  <c r="D84" i="4"/>
  <c r="E84" i="4"/>
  <c r="B84" i="4"/>
  <c r="D58" i="4"/>
  <c r="B59" i="4" s="1"/>
  <c r="E85" i="4" l="1"/>
  <c r="B85" i="4"/>
  <c r="A86" i="4"/>
  <c r="D85" i="4"/>
  <c r="C85" i="4"/>
  <c r="E59" i="4"/>
  <c r="D86" i="4" l="1"/>
  <c r="E86" i="4"/>
  <c r="B86" i="4"/>
  <c r="C86" i="4"/>
  <c r="A87" i="4"/>
  <c r="D59" i="4"/>
  <c r="B60" i="4" s="1"/>
  <c r="E87" i="4" l="1"/>
  <c r="C87" i="4"/>
  <c r="A88" i="4"/>
  <c r="D87" i="4"/>
  <c r="B87" i="4"/>
  <c r="E60" i="4"/>
  <c r="D60" i="4" s="1"/>
  <c r="B61" i="4" s="1"/>
  <c r="E88" i="4" l="1"/>
  <c r="C88" i="4"/>
  <c r="A89" i="4"/>
  <c r="D88" i="4"/>
  <c r="B88" i="4"/>
  <c r="E61" i="4"/>
  <c r="D61" i="4" s="1"/>
  <c r="B62" i="4" s="1"/>
  <c r="C89" i="4" l="1"/>
  <c r="B89" i="4"/>
  <c r="E89" i="4"/>
  <c r="D89" i="4"/>
  <c r="A90" i="4"/>
  <c r="E62" i="4"/>
  <c r="D62" i="4" s="1"/>
  <c r="B63" i="4" s="1"/>
  <c r="E90" i="4" l="1"/>
  <c r="D90" i="4"/>
  <c r="C90" i="4"/>
  <c r="B90" i="4"/>
  <c r="A91" i="4"/>
  <c r="E63" i="4"/>
  <c r="D63" i="4" s="1"/>
  <c r="B64" i="4" s="1"/>
  <c r="C91" i="4" l="1"/>
  <c r="A92" i="4"/>
  <c r="B91" i="4"/>
  <c r="D91" i="4"/>
  <c r="E91" i="4"/>
  <c r="E64" i="4"/>
  <c r="D64" i="4" s="1"/>
  <c r="B65" i="4" s="1"/>
  <c r="E92" i="4" l="1"/>
  <c r="C92" i="4"/>
  <c r="B92" i="4"/>
  <c r="D92" i="4"/>
  <c r="A93" i="4"/>
  <c r="E65" i="4"/>
  <c r="D65" i="4" s="1"/>
  <c r="B66" i="4" s="1"/>
  <c r="E66" i="4" s="1"/>
  <c r="D93" i="4" l="1"/>
  <c r="C93" i="4"/>
  <c r="A94" i="4"/>
  <c r="B93" i="4"/>
  <c r="E93" i="4"/>
  <c r="D66" i="4"/>
  <c r="F56" i="2"/>
  <c r="F59" i="2" s="1"/>
  <c r="F68" i="2" s="1"/>
  <c r="B94" i="4" l="1"/>
  <c r="C94" i="4"/>
  <c r="E94" i="4"/>
  <c r="D94" i="4"/>
  <c r="A95" i="4"/>
  <c r="F72" i="2"/>
  <c r="F75" i="2" s="1"/>
  <c r="F77" i="2" s="1"/>
  <c r="B95" i="4" l="1"/>
  <c r="D95" i="4"/>
  <c r="A96" i="4"/>
  <c r="C95" i="4"/>
  <c r="E95" i="4"/>
  <c r="F7" i="5"/>
  <c r="G74" i="6"/>
  <c r="G76" i="6" s="1"/>
  <c r="G78" i="6" s="1"/>
  <c r="D96" i="4" l="1"/>
  <c r="A97" i="4"/>
  <c r="C96" i="4"/>
  <c r="E96" i="4"/>
  <c r="B96" i="4"/>
  <c r="F15" i="5"/>
  <c r="G7" i="5"/>
  <c r="B97" i="4" l="1"/>
  <c r="A98" i="4"/>
  <c r="E97" i="4"/>
  <c r="D97" i="4"/>
  <c r="C97" i="4"/>
  <c r="G15" i="5"/>
  <c r="F36" i="5"/>
  <c r="C98" i="4" l="1"/>
  <c r="B98" i="4"/>
  <c r="A99" i="4"/>
  <c r="D98" i="4"/>
  <c r="E98" i="4"/>
  <c r="G36" i="5"/>
  <c r="F40" i="5"/>
  <c r="G9" i="6" s="1"/>
  <c r="G16" i="6" s="1"/>
  <c r="G38" i="6" s="1"/>
  <c r="B99" i="4" l="1"/>
  <c r="C99" i="4"/>
  <c r="A100" i="4"/>
  <c r="E99" i="4"/>
  <c r="D99" i="4"/>
  <c r="D100" i="4" l="1"/>
  <c r="A101" i="4"/>
  <c r="E100" i="4"/>
  <c r="B100" i="4"/>
  <c r="C100" i="4"/>
  <c r="E101" i="4" l="1"/>
  <c r="C101" i="4"/>
  <c r="A102" i="4"/>
  <c r="D101" i="4"/>
  <c r="B101" i="4"/>
  <c r="D102" i="4" l="1"/>
  <c r="E102" i="4"/>
  <c r="B102" i="4"/>
  <c r="A103" i="4"/>
  <c r="C102" i="4"/>
  <c r="B103" i="4" l="1"/>
  <c r="D103" i="4"/>
  <c r="A104" i="4"/>
  <c r="E103" i="4"/>
  <c r="C103" i="4"/>
  <c r="E104" i="4" l="1"/>
  <c r="B104" i="4"/>
  <c r="D104" i="4"/>
  <c r="C104" i="4"/>
  <c r="A105" i="4"/>
  <c r="B105" i="4" l="1"/>
  <c r="D105" i="4"/>
  <c r="A106" i="4"/>
  <c r="E105" i="4"/>
  <c r="C105" i="4"/>
  <c r="C106" i="4" l="1"/>
  <c r="D106" i="4"/>
  <c r="B106" i="4"/>
  <c r="A107" i="4"/>
  <c r="E106" i="4"/>
  <c r="A108" i="4" l="1"/>
  <c r="C107" i="4"/>
  <c r="D107" i="4"/>
  <c r="B107" i="4"/>
  <c r="E107" i="4"/>
  <c r="B108" i="4" l="1"/>
  <c r="E108" i="4"/>
  <c r="C108" i="4"/>
  <c r="D108" i="4"/>
  <c r="A109" i="4"/>
  <c r="E109" i="4" l="1"/>
  <c r="C109" i="4"/>
  <c r="B109" i="4"/>
  <c r="A110" i="4"/>
  <c r="D109" i="4"/>
  <c r="E110" i="4" l="1"/>
  <c r="C110" i="4"/>
  <c r="D110" i="4"/>
  <c r="B110" i="4"/>
  <c r="A111" i="4"/>
  <c r="A112" i="4" l="1"/>
  <c r="D111" i="4"/>
  <c r="C111" i="4"/>
  <c r="E111" i="4"/>
  <c r="B111" i="4"/>
  <c r="B112" i="4" l="1"/>
  <c r="A113" i="4"/>
  <c r="D112" i="4"/>
  <c r="E112" i="4"/>
  <c r="C112" i="4"/>
  <c r="B113" i="4" l="1"/>
  <c r="D113" i="4"/>
  <c r="E113" i="4"/>
  <c r="A114" i="4"/>
  <c r="C113" i="4"/>
  <c r="A115" i="4" l="1"/>
  <c r="E114" i="4"/>
  <c r="B114" i="4"/>
  <c r="D114" i="4"/>
  <c r="C114" i="4"/>
  <c r="A116" i="4" l="1"/>
  <c r="B115" i="4"/>
  <c r="C115" i="4"/>
  <c r="E115" i="4"/>
  <c r="D115" i="4"/>
  <c r="D116" i="4" l="1"/>
  <c r="A117" i="4"/>
  <c r="C116" i="4"/>
  <c r="B116" i="4"/>
  <c r="E116" i="4"/>
  <c r="A118" i="4" l="1"/>
  <c r="D117" i="4"/>
  <c r="E117" i="4"/>
  <c r="B117" i="4"/>
  <c r="C117" i="4"/>
  <c r="A119" i="4" l="1"/>
  <c r="D118" i="4"/>
  <c r="E118" i="4"/>
  <c r="C118" i="4"/>
  <c r="B118" i="4"/>
  <c r="B119" i="4" l="1"/>
  <c r="D119" i="4"/>
  <c r="E119" i="4"/>
  <c r="A120" i="4"/>
  <c r="C119" i="4"/>
  <c r="C120" i="4" l="1"/>
  <c r="E120" i="4"/>
  <c r="D120" i="4"/>
  <c r="A121" i="4"/>
  <c r="B120" i="4"/>
  <c r="D121" i="4" l="1"/>
  <c r="B121" i="4"/>
  <c r="E121" i="4"/>
  <c r="A122" i="4"/>
  <c r="C121" i="4"/>
  <c r="D122" i="4" l="1"/>
  <c r="C122" i="4"/>
  <c r="A123" i="4"/>
  <c r="B122" i="4"/>
  <c r="E122" i="4"/>
  <c r="D123" i="4" l="1"/>
  <c r="C123" i="4"/>
  <c r="A124" i="4"/>
  <c r="E123" i="4"/>
  <c r="B123" i="4"/>
  <c r="C124" i="4" l="1"/>
  <c r="B124" i="4"/>
  <c r="D124" i="4"/>
  <c r="E124" i="4"/>
  <c r="A125" i="4"/>
  <c r="D125" i="4" l="1"/>
  <c r="C125" i="4"/>
  <c r="E125" i="4"/>
  <c r="B125" i="4"/>
  <c r="A126" i="4"/>
  <c r="E126" i="4" l="1"/>
  <c r="A127" i="4"/>
  <c r="C126" i="4"/>
  <c r="B126" i="4"/>
  <c r="D126" i="4"/>
  <c r="B127" i="4" l="1"/>
  <c r="D127" i="4"/>
  <c r="C127" i="4"/>
  <c r="E127" i="4"/>
  <c r="A128" i="4"/>
  <c r="C128" i="4" l="1"/>
  <c r="D128" i="4"/>
  <c r="E128" i="4"/>
  <c r="A129" i="4"/>
  <c r="B128" i="4"/>
  <c r="C129" i="4" l="1"/>
  <c r="E129" i="4"/>
  <c r="B129" i="4"/>
  <c r="A130" i="4"/>
  <c r="D129" i="4"/>
  <c r="B130" i="4" l="1"/>
  <c r="A131" i="4"/>
  <c r="C130" i="4"/>
  <c r="D130" i="4"/>
  <c r="E130" i="4"/>
  <c r="C131" i="4" l="1"/>
  <c r="E131" i="4"/>
  <c r="A132" i="4"/>
  <c r="B131" i="4"/>
  <c r="D131" i="4"/>
  <c r="C132" i="4" l="1"/>
  <c r="D132" i="4"/>
  <c r="E132" i="4"/>
  <c r="A133" i="4"/>
  <c r="B132" i="4"/>
  <c r="C133" i="4" l="1"/>
  <c r="B133" i="4"/>
  <c r="E133" i="4"/>
  <c r="A134" i="4"/>
  <c r="D133" i="4"/>
  <c r="C134" i="4" l="1"/>
  <c r="D134" i="4"/>
  <c r="E134" i="4"/>
  <c r="A135" i="4"/>
  <c r="B134" i="4"/>
  <c r="D135" i="4" l="1"/>
  <c r="E135" i="4"/>
  <c r="A136" i="4"/>
  <c r="C135" i="4"/>
  <c r="B135" i="4"/>
  <c r="C136" i="4" l="1"/>
  <c r="B136" i="4"/>
  <c r="A137" i="4"/>
  <c r="D136" i="4"/>
  <c r="E136" i="4"/>
  <c r="C137" i="4" l="1"/>
  <c r="A138" i="4"/>
  <c r="E137" i="4"/>
  <c r="B137" i="4"/>
  <c r="D137" i="4"/>
  <c r="E138" i="4" l="1"/>
  <c r="C138" i="4"/>
  <c r="D138" i="4"/>
  <c r="B138" i="4"/>
  <c r="A139" i="4"/>
  <c r="A140" i="4" l="1"/>
  <c r="C139" i="4"/>
  <c r="D139" i="4"/>
  <c r="E139" i="4"/>
  <c r="B139" i="4"/>
  <c r="C140" i="4" l="1"/>
  <c r="B140" i="4"/>
  <c r="E140" i="4"/>
  <c r="A141" i="4"/>
  <c r="D140" i="4"/>
  <c r="C141" i="4" l="1"/>
  <c r="D141" i="4"/>
  <c r="E141" i="4"/>
  <c r="A142" i="4"/>
  <c r="B141" i="4"/>
  <c r="A143" i="4" l="1"/>
  <c r="D142" i="4"/>
  <c r="B142" i="4"/>
  <c r="E142" i="4"/>
  <c r="C142" i="4"/>
  <c r="D143" i="4" l="1"/>
  <c r="A144" i="4"/>
  <c r="C143" i="4"/>
  <c r="B143" i="4"/>
  <c r="E143" i="4"/>
  <c r="D144" i="4" l="1"/>
  <c r="B144" i="4"/>
  <c r="A145" i="4"/>
  <c r="E144" i="4"/>
  <c r="C144" i="4"/>
  <c r="C145" i="4" l="1"/>
  <c r="D145" i="4"/>
  <c r="E145" i="4"/>
  <c r="A146" i="4"/>
  <c r="B145" i="4"/>
  <c r="D146" i="4" l="1"/>
  <c r="B146" i="4"/>
  <c r="E146" i="4"/>
  <c r="C146" i="4"/>
  <c r="A147" i="4"/>
  <c r="A148" i="4" l="1"/>
  <c r="C147" i="4"/>
  <c r="B147" i="4"/>
  <c r="E147" i="4"/>
  <c r="D147" i="4"/>
  <c r="E148" i="4" l="1"/>
  <c r="C148" i="4"/>
  <c r="A149" i="4"/>
  <c r="D148" i="4"/>
  <c r="B148" i="4"/>
  <c r="D149" i="4" l="1"/>
  <c r="A150" i="4"/>
  <c r="C149" i="4"/>
  <c r="E149" i="4"/>
  <c r="B149" i="4"/>
  <c r="B150" i="4" l="1"/>
  <c r="C150" i="4"/>
  <c r="D150" i="4"/>
  <c r="E150" i="4"/>
  <c r="A151" i="4"/>
  <c r="A152" i="4" l="1"/>
  <c r="E151" i="4"/>
  <c r="B151" i="4"/>
  <c r="C151" i="4"/>
  <c r="D151" i="4"/>
  <c r="C152" i="4" l="1"/>
  <c r="B152" i="4"/>
  <c r="D152" i="4"/>
  <c r="A153" i="4"/>
  <c r="E152" i="4"/>
  <c r="E153" i="4" l="1"/>
  <c r="C153" i="4"/>
  <c r="D153" i="4"/>
  <c r="A154" i="4"/>
  <c r="B153" i="4"/>
  <c r="D154" i="4" l="1"/>
  <c r="E154" i="4"/>
  <c r="A155" i="4"/>
  <c r="B154" i="4"/>
  <c r="C154" i="4"/>
  <c r="E155" i="4" l="1"/>
  <c r="C155" i="4"/>
  <c r="D155" i="4"/>
  <c r="A156" i="4"/>
  <c r="B155" i="4"/>
  <c r="C156" i="4" l="1"/>
  <c r="E156" i="4"/>
  <c r="A157" i="4"/>
  <c r="B156" i="4"/>
  <c r="D156" i="4"/>
  <c r="B157" i="4" l="1"/>
  <c r="A158" i="4"/>
  <c r="C157" i="4"/>
  <c r="D157" i="4"/>
  <c r="E157" i="4"/>
  <c r="A159" i="4" l="1"/>
  <c r="C158" i="4"/>
  <c r="B158" i="4"/>
  <c r="E158" i="4"/>
  <c r="D158" i="4"/>
  <c r="C159" i="4" l="1"/>
  <c r="A160" i="4"/>
  <c r="D159" i="4"/>
  <c r="E159" i="4"/>
  <c r="B159" i="4"/>
  <c r="D160" i="4" l="1"/>
  <c r="C160" i="4"/>
  <c r="A161" i="4"/>
  <c r="B160" i="4"/>
  <c r="E160" i="4"/>
  <c r="B161" i="4" l="1"/>
  <c r="C161" i="4"/>
  <c r="E161" i="4"/>
  <c r="A162" i="4"/>
  <c r="D161" i="4"/>
  <c r="C162" i="4" l="1"/>
  <c r="A163" i="4"/>
  <c r="D162" i="4"/>
  <c r="B162" i="4"/>
  <c r="E162" i="4"/>
  <c r="C163" i="4" l="1"/>
  <c r="E163" i="4"/>
  <c r="D163" i="4"/>
  <c r="B163" i="4"/>
  <c r="A164" i="4"/>
  <c r="E164" i="4" l="1"/>
  <c r="B164" i="4"/>
  <c r="A165" i="4"/>
  <c r="C164" i="4"/>
  <c r="D164" i="4"/>
  <c r="D165" i="4" l="1"/>
  <c r="E165" i="4"/>
  <c r="A166" i="4"/>
  <c r="B165" i="4"/>
  <c r="C165" i="4"/>
  <c r="A167" i="4" l="1"/>
  <c r="E166" i="4"/>
  <c r="D166" i="4"/>
  <c r="B166" i="4"/>
  <c r="C166" i="4"/>
  <c r="A168" i="4" l="1"/>
  <c r="C167" i="4"/>
  <c r="B167" i="4"/>
  <c r="E167" i="4"/>
  <c r="D167" i="4"/>
  <c r="E168" i="4" l="1"/>
  <c r="C168" i="4"/>
  <c r="A169" i="4"/>
  <c r="B168" i="4"/>
  <c r="D168" i="4"/>
  <c r="B169" i="4" l="1"/>
  <c r="E169" i="4"/>
  <c r="C169" i="4"/>
  <c r="A170" i="4"/>
  <c r="D169" i="4"/>
  <c r="C170" i="4" l="1"/>
  <c r="A171" i="4"/>
  <c r="E170" i="4"/>
  <c r="B170" i="4"/>
  <c r="D170" i="4"/>
  <c r="B171" i="4" l="1"/>
  <c r="C171" i="4"/>
  <c r="E171" i="4"/>
  <c r="D171" i="4"/>
  <c r="A172" i="4"/>
  <c r="A173" i="4" l="1"/>
  <c r="B172" i="4"/>
  <c r="D172" i="4"/>
  <c r="C172" i="4"/>
  <c r="E172" i="4"/>
  <c r="E173" i="4" l="1"/>
  <c r="A174" i="4"/>
  <c r="B173" i="4"/>
  <c r="D173" i="4"/>
  <c r="C173" i="4"/>
  <c r="B174" i="4" l="1"/>
  <c r="C174" i="4"/>
  <c r="D174" i="4"/>
  <c r="E174" i="4"/>
  <c r="A175" i="4"/>
  <c r="B175" i="4" l="1"/>
  <c r="D175" i="4"/>
  <c r="E175" i="4"/>
  <c r="C175" i="4"/>
  <c r="A176" i="4"/>
  <c r="A177" i="4" l="1"/>
  <c r="B176" i="4"/>
  <c r="E176" i="4"/>
  <c r="C176" i="4"/>
  <c r="D176" i="4"/>
  <c r="D177" i="4" l="1"/>
  <c r="C177" i="4"/>
  <c r="B177" i="4"/>
  <c r="A178" i="4"/>
  <c r="E177" i="4"/>
  <c r="C178" i="4" l="1"/>
  <c r="B178" i="4"/>
  <c r="D178" i="4"/>
  <c r="A179" i="4"/>
  <c r="E178" i="4"/>
  <c r="A180" i="4" l="1"/>
  <c r="D179" i="4"/>
  <c r="B179" i="4"/>
  <c r="E179" i="4"/>
  <c r="C179" i="4"/>
  <c r="D180" i="4" l="1"/>
  <c r="B180" i="4"/>
  <c r="A181" i="4"/>
  <c r="C180" i="4"/>
  <c r="E180" i="4"/>
  <c r="C181" i="4" l="1"/>
  <c r="A182" i="4"/>
  <c r="E181" i="4"/>
  <c r="D181" i="4"/>
  <c r="B181" i="4"/>
  <c r="B182" i="4" l="1"/>
  <c r="A183" i="4"/>
  <c r="D182" i="4"/>
  <c r="E182" i="4"/>
  <c r="C182" i="4"/>
  <c r="B183" i="4" l="1"/>
  <c r="C183" i="4"/>
  <c r="D183" i="4"/>
  <c r="A184" i="4"/>
  <c r="E183" i="4"/>
  <c r="D184" i="4" l="1"/>
  <c r="A185" i="4"/>
  <c r="E184" i="4"/>
  <c r="C184" i="4"/>
  <c r="B184" i="4"/>
  <c r="B185" i="4" l="1"/>
  <c r="C185" i="4"/>
  <c r="D185" i="4"/>
  <c r="E185" i="4"/>
  <c r="A186" i="4"/>
  <c r="A187" i="4" l="1"/>
  <c r="E186" i="4"/>
  <c r="B186" i="4"/>
  <c r="C186" i="4"/>
  <c r="D186" i="4"/>
  <c r="C187" i="4" l="1"/>
  <c r="D187" i="4"/>
  <c r="A188" i="4"/>
  <c r="B187" i="4"/>
  <c r="E187" i="4"/>
  <c r="A189" i="4" l="1"/>
  <c r="E188" i="4"/>
  <c r="D188" i="4"/>
  <c r="B188" i="4"/>
  <c r="C188" i="4"/>
  <c r="E189" i="4" l="1"/>
  <c r="B189" i="4"/>
  <c r="D189" i="4"/>
  <c r="C189" i="4"/>
  <c r="A190" i="4"/>
  <c r="D190" i="4" l="1"/>
  <c r="C190" i="4"/>
  <c r="B190" i="4"/>
  <c r="E190" i="4"/>
  <c r="A191" i="4"/>
  <c r="B191" i="4" l="1"/>
  <c r="E191" i="4"/>
  <c r="D191" i="4"/>
  <c r="A192" i="4"/>
  <c r="C191" i="4"/>
  <c r="C192" i="4" l="1"/>
  <c r="E192" i="4"/>
  <c r="B192" i="4"/>
  <c r="A193" i="4"/>
  <c r="D192" i="4"/>
  <c r="E193" i="4" l="1"/>
  <c r="A194" i="4"/>
  <c r="D193" i="4"/>
  <c r="C193" i="4"/>
  <c r="B193" i="4"/>
  <c r="E194" i="4" l="1"/>
  <c r="D194" i="4"/>
  <c r="A195" i="4"/>
  <c r="B194" i="4"/>
  <c r="C194" i="4"/>
  <c r="A196" i="4" l="1"/>
  <c r="B195" i="4"/>
  <c r="C195" i="4"/>
  <c r="D195" i="4"/>
  <c r="E195" i="4"/>
  <c r="C196" i="4" l="1"/>
  <c r="B196" i="4"/>
  <c r="E196" i="4"/>
  <c r="A197" i="4"/>
  <c r="D196" i="4"/>
  <c r="A198" i="4" l="1"/>
  <c r="B197" i="4"/>
  <c r="C197" i="4"/>
  <c r="E197" i="4"/>
  <c r="D197" i="4"/>
  <c r="D198" i="4" l="1"/>
  <c r="C198" i="4"/>
  <c r="B198" i="4"/>
  <c r="E198" i="4"/>
  <c r="A199" i="4"/>
  <c r="C199" i="4" l="1"/>
  <c r="A200" i="4"/>
  <c r="D199" i="4"/>
  <c r="E199" i="4"/>
  <c r="B199" i="4"/>
  <c r="D200" i="4" l="1"/>
  <c r="E200" i="4"/>
  <c r="A201" i="4"/>
  <c r="C200" i="4"/>
  <c r="B200" i="4"/>
  <c r="C201" i="4" l="1"/>
  <c r="B201" i="4"/>
  <c r="E201" i="4"/>
  <c r="D201" i="4"/>
  <c r="A202" i="4"/>
  <c r="B202" i="4" l="1"/>
  <c r="A203" i="4"/>
  <c r="C202" i="4"/>
  <c r="D202" i="4"/>
  <c r="E202" i="4"/>
  <c r="C203" i="4" l="1"/>
  <c r="B203" i="4"/>
  <c r="E203" i="4"/>
  <c r="A204" i="4"/>
  <c r="D203" i="4"/>
  <c r="C204" i="4" l="1"/>
  <c r="B204" i="4"/>
  <c r="A205" i="4"/>
  <c r="D204" i="4"/>
  <c r="E204" i="4"/>
  <c r="A206" i="4" l="1"/>
  <c r="E205" i="4"/>
  <c r="B205" i="4"/>
  <c r="D205" i="4"/>
  <c r="C205" i="4"/>
  <c r="D206" i="4" l="1"/>
  <c r="E206" i="4"/>
  <c r="B206" i="4"/>
  <c r="C206" i="4"/>
  <c r="A207" i="4"/>
  <c r="B207" i="4" l="1"/>
  <c r="D207" i="4"/>
  <c r="E207" i="4"/>
  <c r="C207" i="4"/>
  <c r="A208" i="4"/>
  <c r="A209" i="4" l="1"/>
  <c r="C208" i="4"/>
  <c r="B208" i="4"/>
  <c r="D208" i="4"/>
  <c r="E208" i="4"/>
  <c r="D209" i="4" l="1"/>
  <c r="C209" i="4"/>
  <c r="A210" i="4"/>
  <c r="B209" i="4"/>
  <c r="E209" i="4"/>
  <c r="D210" i="4" l="1"/>
  <c r="B210" i="4"/>
  <c r="E210" i="4"/>
  <c r="C210" i="4"/>
  <c r="A211" i="4"/>
  <c r="E211" i="4" l="1"/>
  <c r="B211" i="4"/>
  <c r="C211" i="4"/>
  <c r="D211" i="4"/>
  <c r="A212" i="4"/>
  <c r="A213" i="4" l="1"/>
  <c r="D212" i="4"/>
  <c r="E212" i="4"/>
  <c r="B212" i="4"/>
  <c r="C212" i="4"/>
  <c r="A214" i="4" l="1"/>
  <c r="D213" i="4"/>
  <c r="B213" i="4"/>
  <c r="C213" i="4"/>
  <c r="E213" i="4"/>
  <c r="E214" i="4" l="1"/>
  <c r="C214" i="4"/>
  <c r="A215" i="4"/>
  <c r="D214" i="4"/>
  <c r="B214" i="4"/>
  <c r="D215" i="4" l="1"/>
  <c r="E215" i="4"/>
  <c r="C215" i="4"/>
  <c r="B215" i="4"/>
  <c r="A216" i="4"/>
  <c r="E216" i="4" l="1"/>
  <c r="B216" i="4"/>
  <c r="C216" i="4"/>
  <c r="A217" i="4"/>
  <c r="D216" i="4"/>
  <c r="C217" i="4" l="1"/>
  <c r="B217" i="4"/>
  <c r="E217" i="4"/>
  <c r="D217" i="4"/>
  <c r="A218" i="4"/>
  <c r="E218" i="4" l="1"/>
  <c r="B218" i="4"/>
  <c r="A219" i="4"/>
  <c r="C218" i="4"/>
  <c r="D218" i="4"/>
  <c r="B219" i="4" l="1"/>
  <c r="D219" i="4"/>
  <c r="E219" i="4"/>
  <c r="C219" i="4"/>
  <c r="A220" i="4"/>
  <c r="A221" i="4" l="1"/>
  <c r="B220" i="4"/>
  <c r="E220" i="4"/>
  <c r="C220" i="4"/>
  <c r="D220" i="4"/>
  <c r="D221" i="4" l="1"/>
  <c r="A222" i="4"/>
  <c r="B221" i="4"/>
  <c r="C221" i="4"/>
  <c r="E221" i="4"/>
  <c r="E222" i="4" l="1"/>
  <c r="D222" i="4"/>
  <c r="B222" i="4"/>
  <c r="A223" i="4"/>
  <c r="C222" i="4"/>
  <c r="A224" i="4" l="1"/>
  <c r="B223" i="4"/>
  <c r="D223" i="4"/>
  <c r="E223" i="4"/>
  <c r="C223" i="4"/>
  <c r="E224" i="4" l="1"/>
  <c r="C224" i="4"/>
  <c r="B224" i="4"/>
  <c r="D224" i="4"/>
  <c r="A225" i="4"/>
  <c r="C225" i="4" l="1"/>
  <c r="D225" i="4"/>
  <c r="B225" i="4"/>
  <c r="A226" i="4"/>
  <c r="E225" i="4"/>
  <c r="D226" i="4" l="1"/>
  <c r="C226" i="4"/>
  <c r="A227" i="4"/>
  <c r="B226" i="4"/>
  <c r="E226" i="4"/>
  <c r="E227" i="4" l="1"/>
  <c r="D227" i="4"/>
  <c r="C227" i="4"/>
  <c r="A228" i="4"/>
  <c r="B227" i="4"/>
  <c r="E228" i="4" l="1"/>
  <c r="A229" i="4"/>
  <c r="C228" i="4"/>
  <c r="B228" i="4"/>
  <c r="D228" i="4"/>
  <c r="D229" i="4" l="1"/>
  <c r="B229" i="4"/>
  <c r="E229" i="4"/>
  <c r="C229" i="4"/>
  <c r="A230" i="4"/>
  <c r="E230" i="4" l="1"/>
  <c r="C230" i="4"/>
  <c r="D230" i="4"/>
  <c r="B230" i="4"/>
  <c r="A231" i="4"/>
  <c r="A232" i="4" l="1"/>
  <c r="B231" i="4"/>
  <c r="C231" i="4"/>
  <c r="D231" i="4"/>
  <c r="E231" i="4"/>
  <c r="C232" i="4" l="1"/>
  <c r="B232" i="4"/>
  <c r="A233" i="4"/>
  <c r="E232" i="4"/>
  <c r="D232" i="4"/>
  <c r="C233" i="4" l="1"/>
  <c r="E233" i="4"/>
  <c r="D233" i="4"/>
  <c r="A234" i="4"/>
  <c r="B233" i="4"/>
  <c r="E234" i="4" l="1"/>
  <c r="D234" i="4"/>
  <c r="A235" i="4"/>
  <c r="B234" i="4"/>
  <c r="C234" i="4"/>
  <c r="C235" i="4" l="1"/>
  <c r="B235" i="4"/>
  <c r="E235" i="4"/>
  <c r="D235" i="4"/>
  <c r="A236" i="4"/>
  <c r="B236" i="4" l="1"/>
  <c r="A237" i="4"/>
  <c r="E236" i="4"/>
  <c r="C236" i="4"/>
  <c r="D236" i="4"/>
  <c r="B237" i="4" l="1"/>
  <c r="E237" i="4"/>
  <c r="D237" i="4"/>
  <c r="A238" i="4"/>
  <c r="C237" i="4"/>
  <c r="C238" i="4" l="1"/>
  <c r="B238" i="4"/>
  <c r="A239" i="4"/>
  <c r="D238" i="4"/>
  <c r="E238" i="4"/>
  <c r="A240" i="4" l="1"/>
  <c r="D239" i="4"/>
  <c r="B239" i="4"/>
  <c r="E239" i="4"/>
  <c r="C239" i="4"/>
  <c r="D240" i="4" l="1"/>
  <c r="A241" i="4"/>
  <c r="C240" i="4"/>
  <c r="B240" i="4"/>
  <c r="E240" i="4"/>
  <c r="B241" i="4" l="1"/>
  <c r="E241" i="4"/>
  <c r="C241" i="4"/>
  <c r="A242" i="4"/>
  <c r="D241" i="4"/>
  <c r="D242" i="4" l="1"/>
  <c r="B242" i="4"/>
  <c r="E242" i="4"/>
  <c r="A243" i="4"/>
  <c r="C242" i="4"/>
  <c r="E243" i="4" l="1"/>
  <c r="B243" i="4"/>
  <c r="C243" i="4"/>
  <c r="A244" i="4"/>
  <c r="D243" i="4"/>
  <c r="D244" i="4" l="1"/>
  <c r="C244" i="4"/>
  <c r="E244" i="4"/>
  <c r="B244" i="4"/>
  <c r="A245" i="4"/>
  <c r="B245" i="4" l="1"/>
  <c r="D245" i="4"/>
  <c r="C245" i="4"/>
  <c r="A246" i="4"/>
  <c r="E245" i="4"/>
  <c r="A247" i="4" l="1"/>
  <c r="E246" i="4"/>
  <c r="B246" i="4"/>
  <c r="C246" i="4"/>
  <c r="D246" i="4"/>
  <c r="C247" i="4" l="1"/>
  <c r="B247" i="4"/>
  <c r="A248" i="4"/>
  <c r="E247" i="4"/>
  <c r="D247" i="4"/>
  <c r="E248" i="4" l="1"/>
  <c r="D248" i="4"/>
  <c r="C248" i="4"/>
  <c r="B248" i="4"/>
  <c r="A249" i="4"/>
  <c r="E249" i="4" l="1"/>
  <c r="C249" i="4"/>
  <c r="B249" i="4"/>
  <c r="A250" i="4"/>
  <c r="D249" i="4"/>
  <c r="E250" i="4" l="1"/>
  <c r="B250" i="4"/>
  <c r="D250" i="4"/>
  <c r="A251" i="4"/>
  <c r="C250" i="4"/>
  <c r="E251" i="4" l="1"/>
  <c r="B251" i="4"/>
  <c r="A252" i="4"/>
  <c r="C251" i="4"/>
  <c r="D251" i="4"/>
  <c r="B252" i="4" l="1"/>
  <c r="A253" i="4"/>
  <c r="E252" i="4"/>
  <c r="C252" i="4"/>
  <c r="D252" i="4"/>
  <c r="E253" i="4" l="1"/>
  <c r="C253" i="4"/>
  <c r="B253" i="4"/>
  <c r="A254" i="4"/>
  <c r="D253" i="4"/>
  <c r="B254" i="4" l="1"/>
  <c r="C254" i="4"/>
  <c r="A255" i="4"/>
  <c r="E254" i="4"/>
  <c r="D254" i="4"/>
  <c r="A256" i="4" l="1"/>
  <c r="B255" i="4"/>
  <c r="D255" i="4"/>
  <c r="C255" i="4"/>
  <c r="E255" i="4"/>
  <c r="A257" i="4" l="1"/>
  <c r="E256" i="4"/>
  <c r="C256" i="4"/>
  <c r="B256" i="4"/>
  <c r="D256" i="4"/>
  <c r="E257" i="4" l="1"/>
  <c r="A258" i="4"/>
  <c r="D257" i="4"/>
  <c r="B257" i="4"/>
  <c r="C257" i="4"/>
  <c r="D258" i="4" l="1"/>
  <c r="C258" i="4"/>
  <c r="B258" i="4"/>
  <c r="A259" i="4"/>
  <c r="E258" i="4"/>
  <c r="B259" i="4" l="1"/>
  <c r="E259" i="4"/>
  <c r="A260" i="4"/>
  <c r="D259" i="4"/>
  <c r="C259" i="4"/>
  <c r="B260" i="4" l="1"/>
  <c r="D260" i="4"/>
  <c r="E260" i="4"/>
  <c r="C260" i="4"/>
  <c r="A261" i="4"/>
  <c r="B261" i="4" l="1"/>
  <c r="D261" i="4"/>
  <c r="A262" i="4"/>
  <c r="E261" i="4"/>
  <c r="C261" i="4"/>
  <c r="A263" i="4" l="1"/>
  <c r="B262" i="4"/>
  <c r="C262" i="4"/>
  <c r="D262" i="4"/>
  <c r="E262" i="4"/>
  <c r="B263" i="4" l="1"/>
  <c r="A264" i="4"/>
  <c r="E263" i="4"/>
  <c r="C263" i="4"/>
  <c r="D263" i="4"/>
  <c r="E264" i="4" l="1"/>
  <c r="C264" i="4"/>
  <c r="A265" i="4"/>
  <c r="B264" i="4"/>
  <c r="D264" i="4"/>
  <c r="E265" i="4" l="1"/>
  <c r="C265" i="4"/>
  <c r="A266" i="4"/>
  <c r="B265" i="4"/>
  <c r="D265" i="4"/>
  <c r="B266" i="4" l="1"/>
  <c r="C266" i="4"/>
  <c r="D266" i="4"/>
  <c r="E266" i="4"/>
  <c r="A267" i="4"/>
  <c r="C267" i="4" l="1"/>
  <c r="D267" i="4"/>
  <c r="B267" i="4"/>
  <c r="A268" i="4"/>
  <c r="E267" i="4"/>
  <c r="C268" i="4" l="1"/>
  <c r="B268" i="4"/>
  <c r="D268" i="4"/>
  <c r="E268" i="4"/>
  <c r="A269" i="4"/>
  <c r="B269" i="4" l="1"/>
  <c r="A270" i="4"/>
  <c r="C269" i="4"/>
  <c r="E269" i="4"/>
  <c r="D269" i="4"/>
  <c r="E270" i="4" l="1"/>
  <c r="D270" i="4"/>
  <c r="A271" i="4"/>
  <c r="C270" i="4"/>
  <c r="B270" i="4"/>
  <c r="A272" i="4" l="1"/>
  <c r="D271" i="4"/>
  <c r="E271" i="4"/>
  <c r="C271" i="4"/>
  <c r="B271" i="4"/>
  <c r="D272" i="4" l="1"/>
  <c r="B272" i="4"/>
  <c r="C272" i="4"/>
  <c r="A273" i="4"/>
  <c r="E272" i="4"/>
  <c r="B273" i="4" l="1"/>
  <c r="A274" i="4"/>
  <c r="C273" i="4"/>
  <c r="D273" i="4"/>
  <c r="E273" i="4"/>
  <c r="E274" i="4" l="1"/>
  <c r="A275" i="4"/>
  <c r="B274" i="4"/>
  <c r="D274" i="4"/>
  <c r="C274" i="4"/>
  <c r="D275" i="4" l="1"/>
  <c r="C275" i="4"/>
  <c r="E275" i="4"/>
  <c r="A276" i="4"/>
  <c r="B275" i="4"/>
  <c r="C276" i="4" l="1"/>
  <c r="A277" i="4"/>
  <c r="D276" i="4"/>
  <c r="B276" i="4"/>
  <c r="E276" i="4"/>
  <c r="A278" i="4" l="1"/>
  <c r="D277" i="4"/>
  <c r="E277" i="4"/>
  <c r="C277" i="4"/>
  <c r="B277" i="4"/>
  <c r="D278" i="4" l="1"/>
  <c r="A279" i="4"/>
  <c r="E278" i="4"/>
  <c r="B278" i="4"/>
  <c r="C278" i="4"/>
  <c r="E279" i="4" l="1"/>
  <c r="A280" i="4"/>
  <c r="B279" i="4"/>
  <c r="D279" i="4"/>
  <c r="C279" i="4"/>
  <c r="A281" i="4" l="1"/>
  <c r="B280" i="4"/>
  <c r="E280" i="4"/>
  <c r="D280" i="4"/>
  <c r="C280" i="4"/>
  <c r="D281" i="4" l="1"/>
  <c r="B281" i="4"/>
  <c r="A282" i="4"/>
  <c r="C281" i="4"/>
  <c r="E281" i="4"/>
  <c r="C282" i="4" l="1"/>
  <c r="D282" i="4"/>
  <c r="B282" i="4"/>
  <c r="A283" i="4"/>
  <c r="E282" i="4"/>
  <c r="A284" i="4" l="1"/>
  <c r="C283" i="4"/>
  <c r="E283" i="4"/>
  <c r="B283" i="4"/>
  <c r="D283" i="4"/>
  <c r="B284" i="4" l="1"/>
  <c r="C284" i="4"/>
  <c r="E284" i="4"/>
  <c r="D284" i="4"/>
  <c r="A285" i="4"/>
  <c r="E285" i="4" l="1"/>
  <c r="D285" i="4"/>
  <c r="A286" i="4"/>
  <c r="B285" i="4"/>
  <c r="C285" i="4"/>
  <c r="D286" i="4" l="1"/>
  <c r="B286" i="4"/>
  <c r="E286" i="4"/>
  <c r="C286" i="4"/>
  <c r="A287" i="4"/>
  <c r="E287" i="4" l="1"/>
  <c r="B287" i="4"/>
  <c r="D287" i="4"/>
  <c r="C287" i="4"/>
  <c r="A288" i="4"/>
  <c r="A289" i="4" l="1"/>
  <c r="D288" i="4"/>
  <c r="B288" i="4"/>
  <c r="E288" i="4"/>
  <c r="C288" i="4"/>
  <c r="B289" i="4" l="1"/>
  <c r="A290" i="4"/>
  <c r="C289" i="4"/>
  <c r="E289" i="4"/>
  <c r="D289" i="4"/>
  <c r="D290" i="4" l="1"/>
  <c r="C290" i="4"/>
  <c r="B290" i="4"/>
  <c r="E290" i="4"/>
  <c r="A291" i="4"/>
  <c r="E291" i="4" l="1"/>
  <c r="C291" i="4"/>
  <c r="A292" i="4"/>
  <c r="D291" i="4"/>
  <c r="B291" i="4"/>
  <c r="B292" i="4" l="1"/>
  <c r="A293" i="4"/>
  <c r="C292" i="4"/>
  <c r="D292" i="4"/>
  <c r="E292" i="4"/>
  <c r="A294" i="4" l="1"/>
  <c r="B293" i="4"/>
  <c r="E293" i="4"/>
  <c r="D293" i="4"/>
  <c r="C293" i="4"/>
  <c r="C294" i="4" l="1"/>
  <c r="B294" i="4"/>
  <c r="A295" i="4"/>
  <c r="E294" i="4"/>
  <c r="D294" i="4"/>
  <c r="D295" i="4" l="1"/>
  <c r="B295" i="4"/>
  <c r="A296" i="4"/>
  <c r="E295" i="4"/>
  <c r="C295" i="4"/>
  <c r="C296" i="4" l="1"/>
  <c r="E296" i="4"/>
  <c r="A297" i="4"/>
  <c r="D296" i="4"/>
  <c r="B296" i="4"/>
  <c r="E297" i="4" l="1"/>
  <c r="A298" i="4"/>
  <c r="B297" i="4"/>
  <c r="D297" i="4"/>
  <c r="C297" i="4"/>
  <c r="A299" i="4" l="1"/>
  <c r="E298" i="4"/>
  <c r="B298" i="4"/>
  <c r="C298" i="4"/>
  <c r="D298" i="4"/>
  <c r="A300" i="4" l="1"/>
  <c r="E299" i="4"/>
  <c r="C299" i="4"/>
  <c r="D299" i="4"/>
  <c r="B299" i="4"/>
  <c r="D300" i="4" l="1"/>
  <c r="A301" i="4"/>
  <c r="B300" i="4"/>
  <c r="E300" i="4"/>
  <c r="C300" i="4"/>
  <c r="A302" i="4" l="1"/>
  <c r="C301" i="4"/>
  <c r="B301" i="4"/>
  <c r="D301" i="4"/>
  <c r="E301" i="4"/>
  <c r="B302" i="4" l="1"/>
  <c r="D302" i="4"/>
  <c r="A303" i="4"/>
  <c r="E302" i="4"/>
  <c r="C302" i="4"/>
  <c r="A304" i="4" l="1"/>
  <c r="B303" i="4"/>
  <c r="E303" i="4"/>
  <c r="D303" i="4"/>
  <c r="C303" i="4"/>
  <c r="D304" i="4" l="1"/>
  <c r="C304" i="4"/>
  <c r="E304" i="4"/>
  <c r="B304" i="4"/>
  <c r="A305" i="4"/>
  <c r="A306" i="4" l="1"/>
  <c r="C305" i="4"/>
  <c r="B305" i="4"/>
  <c r="E305" i="4"/>
  <c r="D305" i="4"/>
  <c r="E306" i="4" l="1"/>
  <c r="C306" i="4"/>
  <c r="A307" i="4"/>
  <c r="B306" i="4"/>
  <c r="D306" i="4"/>
  <c r="A308" i="4" l="1"/>
  <c r="C307" i="4"/>
  <c r="B307" i="4"/>
  <c r="E307" i="4"/>
  <c r="D307" i="4"/>
  <c r="B308" i="4" l="1"/>
  <c r="C308" i="4"/>
  <c r="E308" i="4"/>
  <c r="D308" i="4"/>
  <c r="A309" i="4"/>
  <c r="C309" i="4" l="1"/>
  <c r="D309" i="4"/>
  <c r="A310" i="4"/>
  <c r="B309" i="4"/>
  <c r="E309" i="4"/>
  <c r="E310" i="4" l="1"/>
  <c r="B310" i="4"/>
  <c r="C310" i="4"/>
  <c r="A311" i="4"/>
  <c r="D310" i="4"/>
  <c r="A312" i="4" l="1"/>
  <c r="B311" i="4"/>
  <c r="D311" i="4"/>
  <c r="C311" i="4"/>
  <c r="E311" i="4"/>
  <c r="B312" i="4" l="1"/>
  <c r="A313" i="4"/>
  <c r="E312" i="4"/>
  <c r="C312" i="4"/>
  <c r="D312" i="4"/>
  <c r="A314" i="4" l="1"/>
  <c r="B313" i="4"/>
  <c r="E313" i="4"/>
  <c r="C313" i="4"/>
  <c r="D313" i="4"/>
  <c r="E314" i="4" l="1"/>
  <c r="C314" i="4"/>
  <c r="D314" i="4"/>
  <c r="B314" i="4"/>
  <c r="A315" i="4"/>
  <c r="B315" i="4" l="1"/>
  <c r="E315" i="4"/>
  <c r="C315" i="4"/>
  <c r="A316" i="4"/>
  <c r="D315" i="4"/>
  <c r="C316" i="4" l="1"/>
  <c r="A317" i="4"/>
  <c r="D316" i="4"/>
  <c r="B316" i="4"/>
  <c r="E316" i="4"/>
  <c r="D317" i="4" l="1"/>
  <c r="B317" i="4"/>
  <c r="E317" i="4"/>
  <c r="C317" i="4"/>
  <c r="A318" i="4"/>
  <c r="C318" i="4" l="1"/>
  <c r="B318" i="4"/>
  <c r="D318" i="4"/>
  <c r="E318" i="4"/>
  <c r="A319" i="4"/>
  <c r="E319" i="4" l="1"/>
  <c r="B319" i="4"/>
  <c r="A320" i="4"/>
  <c r="C319" i="4"/>
  <c r="D319" i="4"/>
  <c r="D320" i="4" l="1"/>
  <c r="B320" i="4"/>
  <c r="C320" i="4"/>
  <c r="E320" i="4"/>
  <c r="A321" i="4"/>
  <c r="A322" i="4" l="1"/>
  <c r="B321" i="4"/>
  <c r="E321" i="4"/>
  <c r="C321" i="4"/>
  <c r="D321" i="4"/>
  <c r="E322" i="4" l="1"/>
  <c r="D322" i="4"/>
  <c r="C322" i="4"/>
  <c r="A323" i="4"/>
  <c r="B322" i="4"/>
  <c r="E323" i="4" l="1"/>
  <c r="C323" i="4"/>
  <c r="B323" i="4"/>
  <c r="D323" i="4"/>
  <c r="A324" i="4"/>
  <c r="D324" i="4" l="1"/>
  <c r="A325" i="4"/>
  <c r="B324" i="4"/>
  <c r="C324" i="4"/>
  <c r="E324" i="4"/>
  <c r="D325" i="4" l="1"/>
  <c r="E325" i="4"/>
  <c r="A326" i="4"/>
  <c r="B325" i="4"/>
  <c r="C325" i="4"/>
  <c r="D326" i="4" l="1"/>
  <c r="A327" i="4"/>
  <c r="E326" i="4"/>
  <c r="B326" i="4"/>
  <c r="C326" i="4"/>
  <c r="E327" i="4" l="1"/>
  <c r="C327" i="4"/>
  <c r="A328" i="4"/>
  <c r="B327" i="4"/>
  <c r="D327" i="4"/>
  <c r="D328" i="4" l="1"/>
  <c r="A329" i="4"/>
  <c r="B328" i="4"/>
  <c r="C328" i="4"/>
  <c r="E328" i="4"/>
  <c r="C329" i="4" l="1"/>
  <c r="D329" i="4"/>
  <c r="E329" i="4"/>
  <c r="A330" i="4"/>
  <c r="B329" i="4"/>
  <c r="B330" i="4" l="1"/>
  <c r="C330" i="4"/>
  <c r="A331" i="4"/>
  <c r="E330" i="4"/>
  <c r="D330" i="4"/>
  <c r="A332" i="4" l="1"/>
  <c r="E331" i="4"/>
  <c r="D331" i="4"/>
  <c r="C331" i="4"/>
  <c r="B331" i="4"/>
  <c r="E332" i="4" l="1"/>
  <c r="D332" i="4"/>
  <c r="C332" i="4"/>
  <c r="A333" i="4"/>
  <c r="B332" i="4"/>
  <c r="B333" i="4" l="1"/>
  <c r="E333" i="4"/>
  <c r="C333" i="4"/>
  <c r="D333" i="4"/>
  <c r="A334" i="4"/>
  <c r="A335" i="4" l="1"/>
  <c r="B334" i="4"/>
  <c r="D334" i="4"/>
  <c r="C334" i="4"/>
  <c r="E334" i="4"/>
  <c r="A336" i="4" l="1"/>
  <c r="B335" i="4"/>
  <c r="C335" i="4"/>
  <c r="E335" i="4"/>
  <c r="D335" i="4"/>
  <c r="E336" i="4" l="1"/>
  <c r="D336" i="4"/>
  <c r="C336" i="4"/>
  <c r="A337" i="4"/>
  <c r="B336" i="4"/>
  <c r="D337" i="4" l="1"/>
  <c r="E337" i="4"/>
  <c r="A338" i="4"/>
  <c r="C337" i="4"/>
  <c r="B337" i="4"/>
  <c r="C338" i="4" l="1"/>
  <c r="D338" i="4"/>
  <c r="E338" i="4"/>
  <c r="A339" i="4"/>
  <c r="B338" i="4"/>
  <c r="D339" i="4" l="1"/>
  <c r="E339" i="4"/>
  <c r="C339" i="4"/>
  <c r="A340" i="4"/>
  <c r="B339" i="4"/>
  <c r="E340" i="4" l="1"/>
  <c r="B340" i="4"/>
  <c r="C340" i="4"/>
  <c r="A341" i="4"/>
  <c r="D340" i="4"/>
  <c r="C341" i="4" l="1"/>
  <c r="A342" i="4"/>
  <c r="E341" i="4"/>
  <c r="D341" i="4"/>
  <c r="B341" i="4"/>
  <c r="A343" i="4" l="1"/>
  <c r="D342" i="4"/>
  <c r="E342" i="4"/>
  <c r="C342" i="4"/>
  <c r="B342" i="4"/>
  <c r="B343" i="4" l="1"/>
  <c r="D343" i="4"/>
  <c r="A344" i="4"/>
  <c r="E343" i="4"/>
  <c r="C343" i="4"/>
  <c r="B344" i="4" l="1"/>
  <c r="A345" i="4"/>
  <c r="C344" i="4"/>
  <c r="D344" i="4"/>
  <c r="E344" i="4"/>
  <c r="B345" i="4" l="1"/>
  <c r="C345" i="4"/>
  <c r="A346" i="4"/>
  <c r="E345" i="4"/>
  <c r="D345" i="4"/>
  <c r="C346" i="4" l="1"/>
  <c r="A347" i="4"/>
  <c r="B346" i="4"/>
  <c r="D346" i="4"/>
  <c r="E346" i="4"/>
  <c r="A348" i="4" l="1"/>
  <c r="D347" i="4"/>
  <c r="C347" i="4"/>
  <c r="E347" i="4"/>
  <c r="B347" i="4"/>
  <c r="B348" i="4" l="1"/>
  <c r="A349" i="4"/>
  <c r="C348" i="4"/>
  <c r="E348" i="4"/>
  <c r="D348" i="4"/>
  <c r="E349" i="4" l="1"/>
  <c r="D349" i="4"/>
  <c r="C349" i="4"/>
  <c r="A350" i="4"/>
  <c r="B349" i="4"/>
  <c r="E350" i="4" l="1"/>
  <c r="D350" i="4"/>
  <c r="A351" i="4"/>
  <c r="B350" i="4"/>
  <c r="C350" i="4"/>
  <c r="A352" i="4" l="1"/>
  <c r="B351" i="4"/>
  <c r="C351" i="4"/>
  <c r="D351" i="4"/>
  <c r="E351" i="4"/>
  <c r="C352" i="4" l="1"/>
  <c r="B352" i="4"/>
  <c r="E352" i="4"/>
  <c r="A353" i="4"/>
  <c r="D352" i="4"/>
  <c r="C353" i="4" l="1"/>
  <c r="E353" i="4"/>
  <c r="D353" i="4"/>
  <c r="A354" i="4"/>
  <c r="B353" i="4"/>
  <c r="B354" i="4" l="1"/>
  <c r="A355" i="4"/>
  <c r="E354" i="4"/>
  <c r="D354" i="4"/>
  <c r="C354" i="4"/>
  <c r="B355" i="4" l="1"/>
  <c r="E355" i="4"/>
  <c r="A356" i="4"/>
  <c r="D355" i="4"/>
  <c r="C355" i="4"/>
  <c r="E356" i="4" l="1"/>
  <c r="C356" i="4"/>
  <c r="B356" i="4"/>
  <c r="D356" i="4"/>
  <c r="A357" i="4"/>
  <c r="D357" i="4" l="1"/>
  <c r="A358" i="4"/>
  <c r="E357" i="4"/>
  <c r="C357" i="4"/>
  <c r="B357" i="4"/>
  <c r="B358" i="4" l="1"/>
  <c r="D358" i="4"/>
  <c r="A359" i="4"/>
  <c r="C358" i="4"/>
  <c r="E358" i="4"/>
  <c r="A360" i="4" l="1"/>
  <c r="E359" i="4"/>
  <c r="C359" i="4"/>
  <c r="D359" i="4"/>
  <c r="B359" i="4"/>
  <c r="A361" i="4" l="1"/>
  <c r="C360" i="4"/>
  <c r="B360" i="4"/>
  <c r="E360" i="4"/>
  <c r="D360" i="4"/>
  <c r="B361" i="4" l="1"/>
  <c r="D361" i="4"/>
  <c r="A362" i="4"/>
  <c r="E361" i="4"/>
  <c r="C361" i="4"/>
  <c r="A363" i="4" l="1"/>
  <c r="C362" i="4"/>
  <c r="E362" i="4"/>
  <c r="D362" i="4"/>
  <c r="B362" i="4"/>
  <c r="E363" i="4" l="1"/>
  <c r="A364" i="4"/>
  <c r="B363" i="4"/>
  <c r="C363" i="4"/>
  <c r="D363" i="4"/>
  <c r="A365" i="4" l="1"/>
  <c r="B364" i="4"/>
  <c r="D364" i="4"/>
  <c r="E364" i="4"/>
  <c r="C364" i="4"/>
  <c r="C365" i="4" l="1"/>
  <c r="E365" i="4"/>
  <c r="A366" i="4"/>
  <c r="D365" i="4"/>
  <c r="B365" i="4"/>
  <c r="E366" i="4" l="1"/>
  <c r="C366" i="4"/>
  <c r="D366" i="4"/>
  <c r="B366" i="4"/>
</calcChain>
</file>

<file path=xl/sharedStrings.xml><?xml version="1.0" encoding="utf-8"?>
<sst xmlns="http://schemas.openxmlformats.org/spreadsheetml/2006/main" count="228" uniqueCount="152">
  <si>
    <t>Endbarsaldo</t>
  </si>
  <si>
    <t>Pagamento</t>
  </si>
  <si>
    <t>Terra</t>
  </si>
  <si>
    <t>PLANO DE VENDAS A CINCO ANOS</t>
  </si>
  <si>
    <t>Nome da empresa</t>
  </si>
  <si>
    <t>PREVISÃO DE VENDAS</t>
  </si>
  <si>
    <t>Produto 1</t>
  </si>
  <si>
    <t>Produto 2</t>
  </si>
  <si>
    <t>Produto 3</t>
  </si>
  <si>
    <t>Produto 4</t>
  </si>
  <si>
    <t>Unidades vendidas 
Uma vez por ano</t>
  </si>
  <si>
    <t>Média
Preço unitário</t>
  </si>
  <si>
    <t>Rendimento Anual 
Produto secundário</t>
  </si>
  <si>
    <t>RECEITAS TOTAIS PROJETADAS</t>
  </si>
  <si>
    <t>CUSTO DAS MERCADORIAS VENDIDAS</t>
  </si>
  <si>
    <t>Esperado 
Margem bruta</t>
  </si>
  <si>
    <t>Custos anuais de 
Bens vendidos</t>
  </si>
  <si>
    <t>CUSTO TOATL DAS MERCADORIAS VENDIDAS</t>
  </si>
  <si>
    <t>MANUTENÇÃO, REPARAÇÃO E REVISÃO ANUAL</t>
  </si>
  <si>
    <t>Fator de investimento (%)</t>
  </si>
  <si>
    <t>DEPRECIAÇÃO DE ATIVOS</t>
  </si>
  <si>
    <t>Número de anos</t>
  </si>
  <si>
    <t>TAXA</t>
  </si>
  <si>
    <t>Taxa anual de imposto</t>
  </si>
  <si>
    <t>INFLAÇÃO</t>
  </si>
  <si>
    <t>Taxa anual de inflação</t>
  </si>
  <si>
    <t>AUMENTO DO PREÇO DO PRODUTO</t>
  </si>
  <si>
    <t>Aumento anual de preços</t>
  </si>
  <si>
    <t>FINANCIAMENTO</t>
  </si>
  <si>
    <t>Montante do empréstimo</t>
  </si>
  <si>
    <t>Taxa de juro anual</t>
  </si>
  <si>
    <t>Prazo do empréstimo (meses)</t>
  </si>
  <si>
    <t>Taxa mensal</t>
  </si>
  <si>
    <t>Montante total a pagar</t>
  </si>
  <si>
    <t>PREVISÃO DE LUCROS E PREJUÍZOS</t>
  </si>
  <si>
    <t>OBTENÇÃO DE LUCROS E PREJUÍZOS</t>
  </si>
  <si>
    <t>Aumento anual do preço acumulado (volume de negócios)</t>
  </si>
  <si>
    <t>Aumento anual acumulado da inflação (despesa)</t>
  </si>
  <si>
    <t>Ano 1</t>
  </si>
  <si>
    <t>Ano 2</t>
  </si>
  <si>
    <t>Ano 3</t>
  </si>
  <si>
    <t>Ano 4</t>
  </si>
  <si>
    <t>Ano 5</t>
  </si>
  <si>
    <t>RENDIMENTO</t>
  </si>
  <si>
    <t>Receitas</t>
  </si>
  <si>
    <t>Vendas totais</t>
  </si>
  <si>
    <t>Custos de venda</t>
  </si>
  <si>
    <t>Lucro bruto</t>
  </si>
  <si>
    <t>Rendimento não operacional</t>
  </si>
  <si>
    <t>Renda</t>
  </si>
  <si>
    <t>Rendimento de juros</t>
  </si>
  <si>
    <t>Perda (ganho) na venda de bens</t>
  </si>
  <si>
    <t>Outros rendimentos (declarar)</t>
  </si>
  <si>
    <t>Rendimento Não Operacional da Toatal</t>
  </si>
  <si>
    <t>RENDIMENTO TOTAL</t>
  </si>
  <si>
    <t>DESPESAS</t>
  </si>
  <si>
    <t>Custos operacionais</t>
  </si>
  <si>
    <t>Vendas e Marketing</t>
  </si>
  <si>
    <t>Depreciação</t>
  </si>
  <si>
    <t>Seguros</t>
  </si>
  <si>
    <t>Salários e imposto sobre salários</t>
  </si>
  <si>
    <t>Impostos sobre a propriedade</t>
  </si>
  <si>
    <t>Manutenção, reparação e revisão</t>
  </si>
  <si>
    <t>Serviços públicos</t>
  </si>
  <si>
    <t>Comissões de gestão</t>
  </si>
  <si>
    <t>Encargos de juros sobre dívida de longo prazo</t>
  </si>
  <si>
    <t>Diversos</t>
  </si>
  <si>
    <t>Custo Total de Propriedade</t>
  </si>
  <si>
    <t>Despesas não recorrentes</t>
  </si>
  <si>
    <t>Despesas inesperadas</t>
  </si>
  <si>
    <t>Outras edições</t>
  </si>
  <si>
    <t>Despesas totais não recorrentes</t>
  </si>
  <si>
    <t>DESPESA TOTAL</t>
  </si>
  <si>
    <t>IMPOSTOS</t>
  </si>
  <si>
    <t>Imposto sobre o rendimento</t>
  </si>
  <si>
    <t>Outro imposto (especificar)</t>
  </si>
  <si>
    <t>TAXAS TOTAIS</t>
  </si>
  <si>
    <t>LUCRO LÍQUIDO</t>
  </si>
  <si>
    <t>PREVISÃO ORÇAMENTAL</t>
  </si>
  <si>
    <t>ATIVO</t>
  </si>
  <si>
    <t>Ativos Correntes</t>
  </si>
  <si>
    <t>Equilíbrio inicial</t>
  </si>
  <si>
    <t>Caixa e investimentos a curto prazo</t>
  </si>
  <si>
    <t>Pedidos</t>
  </si>
  <si>
    <t>Coleções totais</t>
  </si>
  <si>
    <t>Taxas Pré-Pagas</t>
  </si>
  <si>
    <t>Imposto sobre o rendimento diferido</t>
  </si>
  <si>
    <t>Outros ativos de grande escala</t>
  </si>
  <si>
    <t>Ativos totais</t>
  </si>
  <si>
    <t>Propriedades e equipamentos</t>
  </si>
  <si>
    <t>Edifício</t>
  </si>
  <si>
    <t>Melhorias de Capital</t>
  </si>
  <si>
    <t>Maquinaria e equipamentos</t>
  </si>
  <si>
    <t>Custos de depreciação mais baixos acumulados</t>
  </si>
  <si>
    <t>Propriedade Total e Equipamento</t>
  </si>
  <si>
    <t>Outros ativos</t>
  </si>
  <si>
    <t>Boa vontade</t>
  </si>
  <si>
    <t>Investimentos a longo prazo</t>
  </si>
  <si>
    <t>Depósitos</t>
  </si>
  <si>
    <t>Outros ativos não correntes</t>
  </si>
  <si>
    <t>Outros ativos totais</t>
  </si>
  <si>
    <t>ATIVOS TOTAIS</t>
  </si>
  <si>
    <t>PASSIVOS</t>
  </si>
  <si>
    <t>Passivos correntes</t>
  </si>
  <si>
    <t>Contas a pagar</t>
  </si>
  <si>
    <t>Custos acumulados</t>
  </si>
  <si>
    <t>Títulos de dívida/dívida de curto prazo</t>
  </si>
  <si>
    <t>Contratos de arrendamento de capital</t>
  </si>
  <si>
    <t>Outros passivos correntes</t>
  </si>
  <si>
    <t>Passivos correntes totais</t>
  </si>
  <si>
    <t>Dívidas</t>
  </si>
  <si>
    <t>Dívida/empréstimos de longo prazo</t>
  </si>
  <si>
    <t>Outras dívidas de longo prazo</t>
  </si>
  <si>
    <t>Dívida total</t>
  </si>
  <si>
    <t>Outros passivos</t>
  </si>
  <si>
    <t>Outras responsabilidades (especificar)</t>
  </si>
  <si>
    <t>Outros passivos totais</t>
  </si>
  <si>
    <t>RESPONSABILIDADE TOTAL</t>
  </si>
  <si>
    <t>CAPITAL PRÓPRIO</t>
  </si>
  <si>
    <t>Capital Líquido do Proprietário (Capital Total)</t>
  </si>
  <si>
    <t>Capital desembolsado</t>
  </si>
  <si>
    <t>Ações preferenciais</t>
  </si>
  <si>
    <t>Lucros Retidos</t>
  </si>
  <si>
    <t>PASSIVOS TOTAIS E CAPITAL PRÓPRIO DOS ACIONISTAS</t>
  </si>
  <si>
    <t>PREVISÃO DE LIQUIDEZ</t>
  </si>
  <si>
    <t>Atividades operacionais</t>
  </si>
  <si>
    <t>Lucro líquido</t>
  </si>
  <si>
    <t>Exigências</t>
  </si>
  <si>
    <t>Invent</t>
  </si>
  <si>
    <t>Outros Itens de Fluxo de Caixa Operacional</t>
  </si>
  <si>
    <t>Atividades operacionais globais</t>
  </si>
  <si>
    <t>Atividades de investimento</t>
  </si>
  <si>
    <t>Despesa de capital</t>
  </si>
  <si>
    <t>Aquisição da empresa</t>
  </si>
  <si>
    <t>Venda de ativos fixos</t>
  </si>
  <si>
    <t>Outros itens de fluxo de caixa das despesas de capital</t>
  </si>
  <si>
    <t>Investimento total</t>
  </si>
  <si>
    <t>Atividades de financiamento</t>
  </si>
  <si>
    <t>Dívida/financiamento a longo prazo</t>
  </si>
  <si>
    <t>Dividendos totais em dinheiro pagos</t>
  </si>
  <si>
    <t>Ações ordinárias</t>
  </si>
  <si>
    <t>Outros elementos do fluxo de caixa do empréstimo</t>
  </si>
  <si>
    <t>Atividade total de financiamento</t>
  </si>
  <si>
    <t>Fluxo de Caixa Acumulado</t>
  </si>
  <si>
    <t>Saldo inicial em caixa</t>
  </si>
  <si>
    <t>Total</t>
  </si>
  <si>
    <t>CALENDÁRIO DE AMORTIZAÇÃO DE EMPRÉSTIMOS</t>
  </si>
  <si>
    <t>MÊS</t>
  </si>
  <si>
    <t>EQUILÍBRIO</t>
  </si>
  <si>
    <t>PAGAMENTO PROGRAMADO</t>
  </si>
  <si>
    <t>DIRETOR DA ESCOLA</t>
  </si>
  <si>
    <t>JUROS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</si>
</sst>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&quot;$&quot;#,##0_);[Red]\(&quot;$&quot;#,##0\)"/>
    <numFmt numFmtId="165" formatCode="&quot;$&quot;#,##0"/>
    <numFmt numFmtId="166" formatCode="[$$-409]#,##0"/>
    <numFmt numFmtId="167" formatCode="_-* #,##0.00_-;[Red]\-* #,##0.00_-;_-* &quot;-&quot;??_-;_-@_-"/>
    <numFmt numFmtId="168" formatCode="0.00%_)"/>
    <numFmt numFmtId="169" formatCode="#,##0.00\ [$€-407];[Red]\-#,##0.00\ [$€-407]"/>
    <numFmt numFmtId="172" formatCode="#,##0.00\ [$€-816];\-#,##0.00\ [$€-816]"/>
    <numFmt numFmtId="173" formatCode="#,##0.00\ [$€-816];[Red]\-#,##0.00\ [$€-816]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sz val="14"/>
      <name val="Arial"/>
      <family val="2"/>
    </font>
    <font>
      <sz val="10"/>
      <color indexed="47"/>
      <name val="Arial"/>
      <family val="2"/>
    </font>
    <font>
      <sz val="10"/>
      <color theme="0"/>
      <name val="Arial"/>
      <family val="2"/>
    </font>
    <font>
      <sz val="18"/>
      <color theme="0"/>
      <name val="Algerian"/>
      <family val="5"/>
    </font>
    <font>
      <sz val="20"/>
      <color theme="0"/>
      <name val="Algerian"/>
      <family val="5"/>
    </font>
    <font>
      <sz val="22"/>
      <name val="Algerian"/>
      <family val="5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ck">
        <color indexed="12"/>
      </top>
      <bottom/>
      <diagonal/>
    </border>
    <border>
      <left style="hair">
        <color indexed="55"/>
      </left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12"/>
      </top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9" fontId="1" fillId="0" borderId="0" applyFont="0" applyFill="0" applyBorder="0" applyAlignment="0" applyProtection="0"/>
    <xf numFmtId="0" fontId="7" fillId="0" borderId="1" applyNumberFormat="0" applyFill="0" applyAlignment="0" applyProtection="0"/>
  </cellStyleXfs>
  <cellXfs count="141">
    <xf numFmtId="0" fontId="0" fillId="0" borderId="0" xfId="0"/>
    <xf numFmtId="0" fontId="0" fillId="3" borderId="0" xfId="0" applyFill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43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0" fontId="10" fillId="3" borderId="0" xfId="0" applyFont="1" applyFill="1" applyAlignment="1">
      <alignment vertical="center"/>
    </xf>
    <xf numFmtId="164" fontId="5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horizontal="center" vertical="center"/>
    </xf>
    <xf numFmtId="9" fontId="5" fillId="3" borderId="0" xfId="0" applyNumberFormat="1" applyFont="1" applyFill="1" applyAlignment="1">
      <alignment horizontal="center" vertical="center"/>
    </xf>
    <xf numFmtId="38" fontId="8" fillId="3" borderId="0" xfId="0" applyNumberFormat="1" applyFont="1" applyFill="1" applyAlignment="1">
      <alignment horizontal="center" vertical="center"/>
    </xf>
    <xf numFmtId="38" fontId="5" fillId="3" borderId="0" xfId="0" applyNumberFormat="1" applyFont="1" applyFill="1" applyAlignment="1">
      <alignment horizontal="center" vertical="center"/>
    </xf>
    <xf numFmtId="9" fontId="10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0" fontId="8" fillId="5" borderId="0" xfId="0" applyFont="1" applyFill="1" applyAlignment="1">
      <alignment vertical="center"/>
    </xf>
    <xf numFmtId="166" fontId="8" fillId="5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8" fillId="4" borderId="2" xfId="0" applyFont="1" applyFill="1" applyBorder="1" applyAlignment="1">
      <alignment vertical="center"/>
    </xf>
    <xf numFmtId="167" fontId="8" fillId="3" borderId="0" xfId="0" applyNumberFormat="1" applyFont="1" applyFill="1" applyAlignment="1">
      <alignment horizontal="right" vertical="center"/>
    </xf>
    <xf numFmtId="167" fontId="8" fillId="3" borderId="0" xfId="0" applyNumberFormat="1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8" fillId="6" borderId="0" xfId="0" applyFont="1" applyFill="1" applyAlignment="1">
      <alignment vertical="center"/>
    </xf>
    <xf numFmtId="10" fontId="8" fillId="6" borderId="0" xfId="0" applyNumberFormat="1" applyFont="1" applyFill="1" applyAlignment="1">
      <alignment horizontal="center" vertical="center"/>
    </xf>
    <xf numFmtId="0" fontId="8" fillId="7" borderId="0" xfId="0" quotePrefix="1" applyFont="1" applyFill="1" applyAlignment="1">
      <alignment horizontal="left" vertical="center"/>
    </xf>
    <xf numFmtId="0" fontId="8" fillId="7" borderId="0" xfId="0" applyFont="1" applyFill="1" applyAlignment="1">
      <alignment vertical="center"/>
    </xf>
    <xf numFmtId="166" fontId="8" fillId="3" borderId="0" xfId="0" applyNumberFormat="1" applyFont="1" applyFill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166" fontId="14" fillId="3" borderId="0" xfId="0" applyNumberFormat="1" applyFont="1" applyFill="1" applyAlignment="1">
      <alignment horizontal="right" vertical="center"/>
    </xf>
    <xf numFmtId="166" fontId="14" fillId="3" borderId="0" xfId="0" applyNumberFormat="1" applyFont="1" applyFill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7" fontId="8" fillId="0" borderId="0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11" fillId="9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1"/>
    </xf>
    <xf numFmtId="0" fontId="0" fillId="0" borderId="7" xfId="0" applyBorder="1" applyAlignment="1">
      <alignment horizontal="center" vertical="center"/>
    </xf>
    <xf numFmtId="43" fontId="8" fillId="3" borderId="7" xfId="0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9" fontId="0" fillId="0" borderId="7" xfId="0" applyNumberFormat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43" fontId="0" fillId="3" borderId="7" xfId="0" applyNumberFormat="1" applyFill="1" applyBorder="1" applyAlignment="1">
      <alignment horizontal="center" vertical="center"/>
    </xf>
    <xf numFmtId="9" fontId="8" fillId="0" borderId="7" xfId="0" applyNumberFormat="1" applyFont="1" applyBorder="1" applyAlignment="1">
      <alignment horizontal="center" vertical="center"/>
    </xf>
    <xf numFmtId="38" fontId="8" fillId="0" borderId="7" xfId="0" applyNumberFormat="1" applyFont="1" applyBorder="1" applyAlignment="1">
      <alignment horizontal="center" vertical="center"/>
    </xf>
    <xf numFmtId="168" fontId="8" fillId="0" borderId="7" xfId="2" applyNumberFormat="1" applyFont="1" applyFill="1" applyBorder="1" applyAlignment="1">
      <alignment horizontal="right" vertical="center"/>
    </xf>
    <xf numFmtId="41" fontId="8" fillId="0" borderId="7" xfId="0" applyNumberFormat="1" applyFont="1" applyBorder="1" applyAlignment="1">
      <alignment horizontal="center" vertical="center"/>
    </xf>
    <xf numFmtId="168" fontId="8" fillId="3" borderId="7" xfId="2" applyNumberFormat="1" applyFont="1" applyFill="1" applyBorder="1" applyAlignment="1">
      <alignment horizontal="right" vertical="center"/>
    </xf>
    <xf numFmtId="0" fontId="5" fillId="10" borderId="0" xfId="0" applyFont="1" applyFill="1" applyBorder="1" applyAlignment="1">
      <alignment horizontal="left" vertical="center"/>
    </xf>
    <xf numFmtId="0" fontId="2" fillId="10" borderId="0" xfId="0" applyFont="1" applyFill="1" applyBorder="1" applyAlignment="1">
      <alignment vertical="center"/>
    </xf>
    <xf numFmtId="43" fontId="2" fillId="10" borderId="0" xfId="0" applyNumberFormat="1" applyFont="1" applyFill="1" applyBorder="1" applyAlignment="1">
      <alignment vertical="center"/>
    </xf>
    <xf numFmtId="0" fontId="0" fillId="10" borderId="2" xfId="0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14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 indent="1"/>
    </xf>
    <xf numFmtId="164" fontId="8" fillId="9" borderId="0" xfId="0" applyNumberFormat="1" applyFont="1" applyFill="1" applyAlignment="1">
      <alignment horizontal="right" vertical="center"/>
    </xf>
    <xf numFmtId="0" fontId="8" fillId="9" borderId="0" xfId="0" applyFont="1" applyFill="1" applyAlignment="1">
      <alignment vertical="center"/>
    </xf>
    <xf numFmtId="166" fontId="8" fillId="9" borderId="0" xfId="0" applyNumberFormat="1" applyFont="1" applyFill="1" applyAlignment="1">
      <alignment horizontal="right" vertical="center"/>
    </xf>
    <xf numFmtId="0" fontId="8" fillId="12" borderId="0" xfId="0" applyFont="1" applyFill="1" applyAlignment="1">
      <alignment vertical="center"/>
    </xf>
    <xf numFmtId="0" fontId="19" fillId="13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2"/>
    </xf>
    <xf numFmtId="0" fontId="12" fillId="13" borderId="7" xfId="0" applyFont="1" applyFill="1" applyBorder="1" applyAlignment="1">
      <alignment vertical="center"/>
    </xf>
    <xf numFmtId="0" fontId="19" fillId="13" borderId="7" xfId="0" applyFont="1" applyFill="1" applyBorder="1" applyAlignment="1">
      <alignment vertical="center"/>
    </xf>
    <xf numFmtId="0" fontId="2" fillId="12" borderId="7" xfId="0" applyFont="1" applyFill="1" applyBorder="1" applyAlignment="1">
      <alignment horizontal="left" vertical="center" indent="1"/>
    </xf>
    <xf numFmtId="10" fontId="8" fillId="6" borderId="7" xfId="0" applyNumberFormat="1" applyFont="1" applyFill="1" applyBorder="1" applyAlignment="1">
      <alignment horizontal="center" vertical="center"/>
    </xf>
    <xf numFmtId="0" fontId="20" fillId="9" borderId="0" xfId="0" applyFont="1" applyFill="1" applyAlignment="1">
      <alignment horizontal="left" vertical="center" indent="1"/>
    </xf>
    <xf numFmtId="166" fontId="15" fillId="9" borderId="0" xfId="0" applyNumberFormat="1" applyFont="1" applyFill="1" applyAlignment="1">
      <alignment horizontal="right" vertical="center"/>
    </xf>
    <xf numFmtId="0" fontId="15" fillId="9" borderId="0" xfId="0" applyFont="1" applyFill="1" applyAlignment="1">
      <alignment vertical="center"/>
    </xf>
    <xf numFmtId="166" fontId="14" fillId="9" borderId="0" xfId="0" applyNumberFormat="1" applyFont="1" applyFill="1" applyAlignment="1">
      <alignment horizontal="right" vertical="center"/>
    </xf>
    <xf numFmtId="0" fontId="20" fillId="14" borderId="0" xfId="0" applyFont="1" applyFill="1" applyAlignment="1">
      <alignment horizontal="left" vertical="center" indent="1"/>
    </xf>
    <xf numFmtId="166" fontId="15" fillId="14" borderId="0" xfId="0" applyNumberFormat="1" applyFont="1" applyFill="1" applyAlignment="1">
      <alignment horizontal="right" vertical="center"/>
    </xf>
    <xf numFmtId="166" fontId="15" fillId="14" borderId="0" xfId="0" applyNumberFormat="1" applyFont="1" applyFill="1" applyAlignment="1">
      <alignment horizontal="center" vertical="center"/>
    </xf>
    <xf numFmtId="0" fontId="15" fillId="14" borderId="0" xfId="0" applyFont="1" applyFill="1" applyAlignment="1">
      <alignment vertical="center"/>
    </xf>
    <xf numFmtId="0" fontId="2" fillId="15" borderId="0" xfId="0" applyFont="1" applyFill="1" applyAlignment="1">
      <alignment vertical="center"/>
    </xf>
    <xf numFmtId="0" fontId="2" fillId="15" borderId="7" xfId="0" applyFont="1" applyFill="1" applyBorder="1" applyAlignment="1">
      <alignment horizontal="left" vertical="center" indent="1"/>
    </xf>
    <xf numFmtId="0" fontId="5" fillId="16" borderId="2" xfId="0" applyFont="1" applyFill="1" applyBorder="1" applyAlignment="1">
      <alignment vertical="center"/>
    </xf>
    <xf numFmtId="0" fontId="2" fillId="16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17" borderId="5" xfId="0" applyFont="1" applyFill="1" applyBorder="1" applyAlignment="1">
      <alignment vertical="center"/>
    </xf>
    <xf numFmtId="0" fontId="2" fillId="17" borderId="5" xfId="0" applyFont="1" applyFill="1" applyBorder="1" applyAlignment="1">
      <alignment vertical="center"/>
    </xf>
    <xf numFmtId="0" fontId="2" fillId="16" borderId="0" xfId="0" applyFont="1" applyFill="1" applyAlignment="1">
      <alignment horizontal="left" vertical="center" indent="1"/>
    </xf>
    <xf numFmtId="0" fontId="8" fillId="16" borderId="0" xfId="0" applyFont="1" applyFill="1" applyAlignment="1">
      <alignment vertical="center"/>
    </xf>
    <xf numFmtId="0" fontId="2" fillId="18" borderId="0" xfId="0" applyFont="1" applyFill="1" applyAlignment="1">
      <alignment horizontal="left" vertical="center" indent="1"/>
    </xf>
    <xf numFmtId="0" fontId="2" fillId="18" borderId="0" xfId="0" applyFont="1" applyFill="1" applyAlignment="1">
      <alignment vertical="center"/>
    </xf>
    <xf numFmtId="0" fontId="1" fillId="3" borderId="0" xfId="0" applyFont="1" applyFill="1" applyAlignment="1">
      <alignment horizontal="left" vertical="center" wrapText="1" indent="1"/>
    </xf>
    <xf numFmtId="0" fontId="1" fillId="3" borderId="7" xfId="0" applyFont="1" applyFill="1" applyBorder="1" applyAlignment="1">
      <alignment horizontal="left" vertical="center" indent="1"/>
    </xf>
    <xf numFmtId="0" fontId="1" fillId="3" borderId="7" xfId="0" applyFont="1" applyFill="1" applyBorder="1" applyAlignment="1">
      <alignment horizontal="left" vertical="center" wrapText="1" indent="1"/>
    </xf>
    <xf numFmtId="0" fontId="1" fillId="7" borderId="0" xfId="0" applyFont="1" applyFill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14" fontId="1" fillId="3" borderId="0" xfId="0" applyNumberFormat="1" applyFont="1" applyFill="1" applyAlignment="1">
      <alignment horizontal="center" vertical="center"/>
    </xf>
    <xf numFmtId="0" fontId="1" fillId="3" borderId="7" xfId="0" applyFont="1" applyFill="1" applyBorder="1" applyAlignment="1">
      <alignment horizontal="left" vertical="center" indent="2"/>
    </xf>
    <xf numFmtId="0" fontId="1" fillId="3" borderId="0" xfId="0" applyFont="1" applyFill="1" applyAlignment="1">
      <alignment horizontal="left" vertical="center" indent="2"/>
    </xf>
    <xf numFmtId="166" fontId="1" fillId="3" borderId="0" xfId="0" applyNumberFormat="1" applyFont="1" applyFill="1" applyAlignment="1">
      <alignment horizontal="right" vertical="center"/>
    </xf>
    <xf numFmtId="166" fontId="1" fillId="3" borderId="0" xfId="0" applyNumberFormat="1" applyFont="1" applyFill="1" applyAlignment="1">
      <alignment horizontal="center" vertical="center"/>
    </xf>
    <xf numFmtId="169" fontId="2" fillId="18" borderId="0" xfId="0" applyNumberFormat="1" applyFont="1" applyFill="1" applyAlignment="1">
      <alignment horizontal="right" vertical="center"/>
    </xf>
    <xf numFmtId="169" fontId="2" fillId="16" borderId="0" xfId="0" applyNumberFormat="1" applyFont="1" applyFill="1" applyAlignment="1">
      <alignment horizontal="right" vertical="center"/>
    </xf>
    <xf numFmtId="0" fontId="17" fillId="8" borderId="3" xfId="0" applyFont="1" applyFill="1" applyBorder="1" applyAlignment="1">
      <alignment horizontal="center" vertical="center"/>
    </xf>
    <xf numFmtId="0" fontId="17" fillId="8" borderId="0" xfId="0" applyFont="1" applyFill="1" applyBorder="1" applyAlignment="1">
      <alignment horizontal="center" vertical="center"/>
    </xf>
    <xf numFmtId="0" fontId="17" fillId="19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6" fillId="11" borderId="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172" fontId="0" fillId="0" borderId="7" xfId="0" applyNumberFormat="1" applyBorder="1" applyAlignment="1">
      <alignment horizontal="center" vertical="center"/>
    </xf>
    <xf numFmtId="172" fontId="8" fillId="3" borderId="7" xfId="0" applyNumberFormat="1" applyFont="1" applyFill="1" applyBorder="1" applyAlignment="1">
      <alignment horizontal="center" vertical="center"/>
    </xf>
    <xf numFmtId="172" fontId="2" fillId="10" borderId="0" xfId="0" applyNumberFormat="1" applyFont="1" applyFill="1" applyBorder="1" applyAlignment="1">
      <alignment horizontal="center" vertical="center"/>
    </xf>
    <xf numFmtId="173" fontId="8" fillId="0" borderId="7" xfId="0" applyNumberFormat="1" applyFont="1" applyBorder="1" applyAlignment="1">
      <alignment horizontal="center" vertical="center"/>
    </xf>
    <xf numFmtId="173" fontId="8" fillId="3" borderId="7" xfId="0" applyNumberFormat="1" applyFont="1" applyFill="1" applyBorder="1" applyAlignment="1">
      <alignment horizontal="center" vertical="center"/>
    </xf>
    <xf numFmtId="173" fontId="8" fillId="3" borderId="7" xfId="0" applyNumberFormat="1" applyFont="1" applyFill="1" applyBorder="1" applyAlignment="1">
      <alignment horizontal="right" vertical="center"/>
    </xf>
    <xf numFmtId="173" fontId="8" fillId="12" borderId="7" xfId="0" applyNumberFormat="1" applyFont="1" applyFill="1" applyBorder="1" applyAlignment="1">
      <alignment horizontal="right" vertical="center"/>
    </xf>
    <xf numFmtId="173" fontId="8" fillId="3" borderId="7" xfId="0" applyNumberFormat="1" applyFont="1" applyFill="1" applyBorder="1" applyAlignment="1">
      <alignment vertical="center"/>
    </xf>
    <xf numFmtId="173" fontId="19" fillId="13" borderId="7" xfId="0" applyNumberFormat="1" applyFont="1" applyFill="1" applyBorder="1" applyAlignment="1">
      <alignment horizontal="right" vertical="center"/>
    </xf>
    <xf numFmtId="173" fontId="8" fillId="0" borderId="7" xfId="0" applyNumberFormat="1" applyFont="1" applyBorder="1" applyAlignment="1">
      <alignment horizontal="right" vertical="center"/>
    </xf>
    <xf numFmtId="173" fontId="8" fillId="0" borderId="4" xfId="0" applyNumberFormat="1" applyFont="1" applyBorder="1" applyAlignment="1">
      <alignment horizontal="right" vertical="center"/>
    </xf>
    <xf numFmtId="173" fontId="2" fillId="12" borderId="7" xfId="0" applyNumberFormat="1" applyFont="1" applyFill="1" applyBorder="1" applyAlignment="1">
      <alignment horizontal="right" vertical="center"/>
    </xf>
    <xf numFmtId="173" fontId="2" fillId="15" borderId="7" xfId="0" applyNumberFormat="1" applyFont="1" applyFill="1" applyBorder="1" applyAlignment="1">
      <alignment horizontal="right" vertical="center"/>
    </xf>
    <xf numFmtId="173" fontId="2" fillId="16" borderId="2" xfId="0" applyNumberFormat="1" applyFont="1" applyFill="1" applyBorder="1" applyAlignment="1">
      <alignment horizontal="right" vertical="center"/>
    </xf>
    <xf numFmtId="173" fontId="2" fillId="17" borderId="5" xfId="0" applyNumberFormat="1" applyFont="1" applyFill="1" applyBorder="1" applyAlignment="1">
      <alignment horizontal="right" vertical="center"/>
    </xf>
    <xf numFmtId="173" fontId="2" fillId="9" borderId="0" xfId="0" applyNumberFormat="1" applyFont="1" applyFill="1" applyAlignment="1">
      <alignment horizontal="right" vertical="center"/>
    </xf>
    <xf numFmtId="173" fontId="2" fillId="18" borderId="0" xfId="0" applyNumberFormat="1" applyFont="1" applyFill="1" applyAlignment="1">
      <alignment horizontal="right" vertical="center"/>
    </xf>
    <xf numFmtId="173" fontId="2" fillId="16" borderId="0" xfId="0" applyNumberFormat="1" applyFont="1" applyFill="1" applyAlignment="1">
      <alignment horizontal="right" vertical="center"/>
    </xf>
    <xf numFmtId="173" fontId="8" fillId="0" borderId="0" xfId="0" applyNumberFormat="1" applyFont="1" applyAlignment="1">
      <alignment vertical="center"/>
    </xf>
    <xf numFmtId="173" fontId="8" fillId="0" borderId="0" xfId="0" applyNumberFormat="1" applyFont="1" applyAlignment="1">
      <alignment horizontal="right" vertical="center"/>
    </xf>
    <xf numFmtId="173" fontId="8" fillId="0" borderId="0" xfId="2" applyNumberFormat="1" applyFont="1" applyFill="1" applyBorder="1" applyAlignment="1">
      <alignment horizontal="right" vertical="center"/>
    </xf>
  </cellXfs>
  <cellStyles count="4">
    <cellStyle name="Neutral" xfId="1" builtinId="28" customBuiltin="1"/>
    <cellStyle name="Normal" xfId="0" builtinId="0"/>
    <cellStyle name="Porcentaje" xfId="2" builtinId="5"/>
    <cellStyle name="Total" xfId="3" builtinId="25" customBuiltin="1"/>
  </cellStyles>
  <dxfs count="8">
    <dxf>
      <fill>
        <patternFill>
          <bgColor indexed="9"/>
        </patternFill>
      </fill>
      <border>
        <left/>
        <right/>
        <top/>
        <bottom/>
      </border>
    </dxf>
    <dxf>
      <fill>
        <patternFill>
          <bgColor indexed="9"/>
        </patternFill>
      </fill>
      <border>
        <left/>
        <right/>
        <top/>
        <bottom style="thin">
          <color indexed="2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numFmt numFmtId="166" formatCode="[$$-409]#,##0"/>
      <fill>
        <patternFill patternType="solid">
          <fgColor indexed="64"/>
          <bgColor theme="8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3E076A-0B80-44C1-839B-FC5C4A2A1803}" name="Table1" displayName="Table1" ref="A5:E66" totalsRowShown="0" headerRowDxfId="7">
  <autoFilter ref="A5:E66" xr:uid="{823E076A-0B80-44C1-839B-FC5C4A2A1803}"/>
  <tableColumns count="5">
    <tableColumn id="1" xr3:uid="{B49D0865-4C30-46B4-9D12-43602E547188}" name="MÊS" dataDxfId="6">
      <calculatedColumnFormula>IF(A5&gt;='Entrada de Modelos'!$B$52,"",A5+1)</calculatedColumnFormula>
    </tableColumn>
    <tableColumn id="2" xr3:uid="{4E768B11-5901-4025-9547-AB11022F8941}" name="EQUILÍBRIO" dataDxfId="5">
      <calculatedColumnFormula>IF(A6="","",B5-D5)</calculatedColumnFormula>
    </tableColumn>
    <tableColumn id="3" xr3:uid="{14F80710-FED0-486A-933B-54C6A7C1A1BD}" name="PAGAMENTO PROGRAMADO" dataDxfId="4">
      <calculatedColumnFormula>IF(A6="","",-PMT('Entrada de Modelos'!$B$53,'Entrada de Modelos'!$B$52,'Entrada de Modelos'!$B$50))</calculatedColumnFormula>
    </tableColumn>
    <tableColumn id="4" xr3:uid="{CA15339F-780E-4826-B984-9A40AB18509F}" name="DIRETOR DA ESCOLA" dataDxfId="3">
      <calculatedColumnFormula>IF(A6="","",C6-E6)</calculatedColumnFormula>
    </tableColumn>
    <tableColumn id="5" xr3:uid="{2939ACB1-BD51-43E5-8F36-D10841456837}" name="JUROS" dataDxfId="2">
      <calculatedColumnFormula>IF(A6="","",'Entrada de Modelos'!$B$53*B6)</calculatedColumnFormula>
    </tableColumn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29AC5-EC69-48E7-B4C8-AFB30A40067A}">
  <sheetPr>
    <tabColor theme="5"/>
  </sheetPr>
  <dimension ref="A1:E58"/>
  <sheetViews>
    <sheetView showGridLines="0" topLeftCell="A32" workbookViewId="0">
      <selection activeCell="D57" sqref="D57"/>
    </sheetView>
  </sheetViews>
  <sheetFormatPr baseColWidth="10" defaultColWidth="9.109375" defaultRowHeight="13.2" x14ac:dyDescent="0.25"/>
  <cols>
    <col min="1" max="1" width="54.5546875" style="9" customWidth="1"/>
    <col min="2" max="3" width="20" style="9" customWidth="1"/>
    <col min="4" max="4" width="20" style="10" customWidth="1"/>
    <col min="5" max="5" width="4.44140625" style="9" customWidth="1"/>
    <col min="6" max="16384" width="9.109375" style="9"/>
  </cols>
  <sheetData>
    <row r="1" spans="1:5" s="7" customFormat="1" ht="35.1" customHeight="1" thickBot="1" x14ac:dyDescent="0.3">
      <c r="A1" s="116" t="s">
        <v>3</v>
      </c>
      <c r="B1" s="116"/>
      <c r="C1" s="116"/>
      <c r="D1" s="116"/>
      <c r="E1" s="116"/>
    </row>
    <row r="2" spans="1:5" ht="18" customHeight="1" thickTop="1" x14ac:dyDescent="0.25">
      <c r="A2" s="8"/>
      <c r="B2" s="8"/>
      <c r="C2" s="8"/>
      <c r="D2" s="14"/>
      <c r="E2" s="8"/>
    </row>
    <row r="3" spans="1:5" ht="25.8" customHeight="1" x14ac:dyDescent="0.25">
      <c r="A3" s="114" t="s">
        <v>4</v>
      </c>
      <c r="B3" s="115"/>
      <c r="C3" s="115"/>
      <c r="D3" s="115"/>
      <c r="E3" s="115"/>
    </row>
    <row r="4" spans="1:5" ht="15" customHeight="1" x14ac:dyDescent="0.25"/>
    <row r="5" spans="1:5" s="15" customFormat="1" ht="20.100000000000001" customHeight="1" x14ac:dyDescent="0.25">
      <c r="A5" s="52" t="s">
        <v>5</v>
      </c>
      <c r="B5" s="52"/>
      <c r="C5" s="52"/>
      <c r="D5" s="52"/>
      <c r="E5" s="52"/>
    </row>
    <row r="6" spans="1:5" ht="30" customHeight="1" x14ac:dyDescent="0.25">
      <c r="A6" s="3"/>
      <c r="B6" s="102" t="s">
        <v>10</v>
      </c>
      <c r="C6" s="102" t="s">
        <v>11</v>
      </c>
      <c r="D6" s="102" t="s">
        <v>12</v>
      </c>
      <c r="E6" s="1"/>
    </row>
    <row r="7" spans="1:5" ht="18" customHeight="1" x14ac:dyDescent="0.25">
      <c r="A7" s="103" t="s">
        <v>6</v>
      </c>
      <c r="B7" s="54">
        <v>250</v>
      </c>
      <c r="C7" s="120">
        <v>125</v>
      </c>
      <c r="D7" s="121">
        <f>IF(OR(ISBLANK(B7),ISBLANK(C7)),0,B7*C7)</f>
        <v>31250</v>
      </c>
      <c r="E7" s="1"/>
    </row>
    <row r="8" spans="1:5" ht="18" customHeight="1" x14ac:dyDescent="0.25">
      <c r="A8" s="103" t="s">
        <v>7</v>
      </c>
      <c r="B8" s="54">
        <v>430</v>
      </c>
      <c r="C8" s="120">
        <v>100</v>
      </c>
      <c r="D8" s="121">
        <f>IF(OR(ISBLANK(B8),ISBLANK(C8)),0,B8*C8)</f>
        <v>43000</v>
      </c>
      <c r="E8" s="1"/>
    </row>
    <row r="9" spans="1:5" ht="18" customHeight="1" x14ac:dyDescent="0.25">
      <c r="A9" s="103" t="s">
        <v>8</v>
      </c>
      <c r="B9" s="54">
        <v>210</v>
      </c>
      <c r="C9" s="120">
        <v>65</v>
      </c>
      <c r="D9" s="121">
        <f>IF(OR(ISBLANK(B9),ISBLANK(C9)),0,B9*C9)</f>
        <v>13650</v>
      </c>
      <c r="E9" s="1"/>
    </row>
    <row r="10" spans="1:5" ht="18" customHeight="1" x14ac:dyDescent="0.25">
      <c r="A10" s="103" t="s">
        <v>9</v>
      </c>
      <c r="B10" s="54">
        <v>540</v>
      </c>
      <c r="C10" s="120">
        <v>25</v>
      </c>
      <c r="D10" s="121">
        <f>IF(OR(ISBLANK(B10),ISBLANK(C10)),0,B10*C10)</f>
        <v>13500</v>
      </c>
      <c r="E10" s="1"/>
    </row>
    <row r="11" spans="1:5" ht="6.9" customHeight="1" thickBot="1" x14ac:dyDescent="0.3">
      <c r="A11" s="58"/>
      <c r="B11" s="59"/>
      <c r="C11" s="60"/>
      <c r="D11" s="55"/>
      <c r="E11" s="1"/>
    </row>
    <row r="12" spans="1:5" ht="20.100000000000001" customHeight="1" thickTop="1" x14ac:dyDescent="0.25">
      <c r="A12" s="66" t="s">
        <v>13</v>
      </c>
      <c r="B12" s="67"/>
      <c r="C12" s="68"/>
      <c r="D12" s="122">
        <f>SUM(D7:D10)</f>
        <v>101400</v>
      </c>
      <c r="E12" s="69"/>
    </row>
    <row r="13" spans="1:5" ht="6.9" customHeight="1" x14ac:dyDescent="0.25">
      <c r="A13" s="10"/>
    </row>
    <row r="14" spans="1:5" s="15" customFormat="1" ht="20.100000000000001" customHeight="1" x14ac:dyDescent="0.25">
      <c r="A14" s="52" t="s">
        <v>14</v>
      </c>
      <c r="B14" s="52"/>
      <c r="C14" s="52"/>
      <c r="D14" s="52"/>
      <c r="E14" s="52"/>
    </row>
    <row r="15" spans="1:5" ht="30" customHeight="1" x14ac:dyDescent="0.25">
      <c r="A15" s="3"/>
      <c r="B15" s="102" t="s">
        <v>15</v>
      </c>
      <c r="C15" s="1"/>
      <c r="D15" s="102" t="s">
        <v>16</v>
      </c>
      <c r="E15" s="1"/>
    </row>
    <row r="16" spans="1:5" ht="18" customHeight="1" x14ac:dyDescent="0.25">
      <c r="A16" s="53" t="str">
        <f>A7</f>
        <v>Produto 1</v>
      </c>
      <c r="B16" s="57">
        <v>0.3</v>
      </c>
      <c r="C16" s="56"/>
      <c r="D16" s="121">
        <f>IF(ISBLANK(B16),0,D7*B16)</f>
        <v>9375</v>
      </c>
      <c r="E16" s="1"/>
    </row>
    <row r="17" spans="1:5" ht="18" customHeight="1" x14ac:dyDescent="0.25">
      <c r="A17" s="53" t="str">
        <f>A8</f>
        <v>Produto 2</v>
      </c>
      <c r="B17" s="57">
        <v>0.25</v>
      </c>
      <c r="C17" s="56"/>
      <c r="D17" s="121">
        <f>IF(ISBLANK(B17),0,D8*B17)</f>
        <v>10750</v>
      </c>
      <c r="E17" s="1"/>
    </row>
    <row r="18" spans="1:5" ht="18" customHeight="1" x14ac:dyDescent="0.25">
      <c r="A18" s="53" t="str">
        <f>A9</f>
        <v>Produto 3</v>
      </c>
      <c r="B18" s="57">
        <v>0.25</v>
      </c>
      <c r="C18" s="56"/>
      <c r="D18" s="121">
        <f>IF(ISBLANK(B18),0,D9*B18)</f>
        <v>3412.5</v>
      </c>
      <c r="E18" s="1"/>
    </row>
    <row r="19" spans="1:5" ht="18" customHeight="1" x14ac:dyDescent="0.25">
      <c r="A19" s="53" t="str">
        <f>A10</f>
        <v>Produto 4</v>
      </c>
      <c r="B19" s="57">
        <v>0.3</v>
      </c>
      <c r="C19" s="56"/>
      <c r="D19" s="121">
        <f>IF(ISBLANK(B19),0,D10*B19)</f>
        <v>4050</v>
      </c>
      <c r="E19" s="1"/>
    </row>
    <row r="20" spans="1:5" ht="6.9" customHeight="1" thickBot="1" x14ac:dyDescent="0.3">
      <c r="A20" s="5"/>
      <c r="B20" s="4"/>
      <c r="C20" s="1"/>
      <c r="D20" s="16"/>
      <c r="E20" s="1"/>
    </row>
    <row r="21" spans="1:5" ht="20.100000000000001" customHeight="1" thickTop="1" x14ac:dyDescent="0.25">
      <c r="A21" s="66" t="s">
        <v>17</v>
      </c>
      <c r="B21" s="67"/>
      <c r="C21" s="68"/>
      <c r="D21" s="122">
        <f>SUM(D16:D19)</f>
        <v>27587.5</v>
      </c>
      <c r="E21" s="69"/>
    </row>
    <row r="22" spans="1:5" ht="6.9" customHeight="1" x14ac:dyDescent="0.25">
      <c r="A22" s="10"/>
    </row>
    <row r="23" spans="1:5" s="15" customFormat="1" ht="20.100000000000001" customHeight="1" x14ac:dyDescent="0.25">
      <c r="A23" s="52" t="s">
        <v>18</v>
      </c>
      <c r="B23" s="52"/>
      <c r="C23" s="52"/>
      <c r="D23" s="52"/>
      <c r="E23" s="52"/>
    </row>
    <row r="24" spans="1:5" s="15" customFormat="1" ht="6.9" customHeight="1" x14ac:dyDescent="0.25">
      <c r="A24" s="18"/>
      <c r="B24" s="19"/>
      <c r="C24" s="18"/>
      <c r="D24" s="18"/>
      <c r="E24" s="18"/>
    </row>
    <row r="25" spans="1:5" ht="18" customHeight="1" x14ac:dyDescent="0.25">
      <c r="A25" s="103" t="s">
        <v>19</v>
      </c>
      <c r="B25" s="61">
        <v>0.15</v>
      </c>
      <c r="C25" s="1"/>
      <c r="D25" s="3"/>
      <c r="E25" s="1"/>
    </row>
    <row r="26" spans="1:5" ht="6.9" customHeight="1" x14ac:dyDescent="0.25">
      <c r="A26" s="17"/>
      <c r="B26" s="20"/>
      <c r="C26" s="1"/>
      <c r="D26" s="3"/>
      <c r="E26" s="1"/>
    </row>
    <row r="27" spans="1:5" ht="6.9" customHeight="1" x14ac:dyDescent="0.25">
      <c r="A27" s="10"/>
      <c r="B27" s="11"/>
    </row>
    <row r="28" spans="1:5" s="15" customFormat="1" ht="20.100000000000001" customHeight="1" x14ac:dyDescent="0.25">
      <c r="A28" s="52" t="s">
        <v>20</v>
      </c>
      <c r="B28" s="52"/>
      <c r="C28" s="52"/>
      <c r="D28" s="52"/>
      <c r="E28" s="52"/>
    </row>
    <row r="29" spans="1:5" s="15" customFormat="1" ht="6.9" customHeight="1" x14ac:dyDescent="0.25">
      <c r="A29" s="18"/>
      <c r="B29" s="21"/>
      <c r="C29" s="18"/>
      <c r="D29" s="18"/>
      <c r="E29" s="18"/>
    </row>
    <row r="30" spans="1:5" ht="18" customHeight="1" x14ac:dyDescent="0.25">
      <c r="A30" s="103" t="s">
        <v>21</v>
      </c>
      <c r="B30" s="62">
        <v>5</v>
      </c>
      <c r="C30" s="1"/>
      <c r="D30" s="3"/>
      <c r="E30" s="1"/>
    </row>
    <row r="31" spans="1:5" ht="6.9" customHeight="1" x14ac:dyDescent="0.25">
      <c r="A31" s="17"/>
      <c r="B31" s="22"/>
      <c r="C31" s="1"/>
      <c r="D31" s="3"/>
      <c r="E31" s="1"/>
    </row>
    <row r="32" spans="1:5" ht="6.9" customHeight="1" x14ac:dyDescent="0.25">
      <c r="A32" s="10"/>
      <c r="B32" s="12"/>
    </row>
    <row r="33" spans="1:5" s="15" customFormat="1" ht="20.100000000000001" customHeight="1" x14ac:dyDescent="0.25">
      <c r="A33" s="52" t="s">
        <v>22</v>
      </c>
      <c r="B33" s="52"/>
      <c r="C33" s="52"/>
      <c r="D33" s="52"/>
      <c r="E33" s="52"/>
    </row>
    <row r="34" spans="1:5" s="15" customFormat="1" ht="6.9" customHeight="1" x14ac:dyDescent="0.25">
      <c r="A34" s="18"/>
      <c r="B34" s="23"/>
      <c r="C34" s="18"/>
      <c r="D34" s="18"/>
      <c r="E34" s="18"/>
    </row>
    <row r="35" spans="1:5" ht="18" customHeight="1" x14ac:dyDescent="0.25">
      <c r="A35" s="103" t="s">
        <v>23</v>
      </c>
      <c r="B35" s="61">
        <v>0.3</v>
      </c>
      <c r="C35" s="1"/>
      <c r="D35" s="3"/>
      <c r="E35" s="1"/>
    </row>
    <row r="36" spans="1:5" ht="6.9" customHeight="1" x14ac:dyDescent="0.25">
      <c r="A36" s="17"/>
      <c r="B36" s="20"/>
      <c r="C36" s="1"/>
      <c r="D36" s="3"/>
      <c r="E36" s="1"/>
    </row>
    <row r="37" spans="1:5" ht="6.9" customHeight="1" x14ac:dyDescent="0.25">
      <c r="A37" s="10"/>
      <c r="B37" s="13"/>
    </row>
    <row r="38" spans="1:5" s="15" customFormat="1" ht="20.100000000000001" customHeight="1" x14ac:dyDescent="0.25">
      <c r="A38" s="52" t="s">
        <v>24</v>
      </c>
      <c r="B38" s="52"/>
      <c r="C38" s="52"/>
      <c r="D38" s="52"/>
      <c r="E38" s="52"/>
    </row>
    <row r="39" spans="1:5" s="15" customFormat="1" ht="6.9" customHeight="1" x14ac:dyDescent="0.25">
      <c r="A39" s="18"/>
      <c r="B39" s="23"/>
      <c r="C39" s="18"/>
      <c r="D39" s="18"/>
      <c r="E39" s="18"/>
    </row>
    <row r="40" spans="1:5" ht="18" customHeight="1" x14ac:dyDescent="0.25">
      <c r="A40" s="103" t="s">
        <v>25</v>
      </c>
      <c r="B40" s="61">
        <v>0.02</v>
      </c>
      <c r="C40" s="1"/>
      <c r="D40" s="3"/>
      <c r="E40" s="1"/>
    </row>
    <row r="41" spans="1:5" ht="6.9" customHeight="1" x14ac:dyDescent="0.25">
      <c r="A41" s="17"/>
      <c r="B41" s="20"/>
      <c r="C41" s="1"/>
      <c r="D41" s="3"/>
      <c r="E41" s="1"/>
    </row>
    <row r="42" spans="1:5" ht="6.9" customHeight="1" x14ac:dyDescent="0.25">
      <c r="A42" s="10"/>
      <c r="B42" s="13"/>
    </row>
    <row r="43" spans="1:5" s="15" customFormat="1" ht="20.100000000000001" customHeight="1" x14ac:dyDescent="0.25">
      <c r="A43" s="52" t="s">
        <v>26</v>
      </c>
      <c r="B43" s="52"/>
      <c r="C43" s="52"/>
      <c r="D43" s="52"/>
      <c r="E43" s="52"/>
    </row>
    <row r="44" spans="1:5" s="15" customFormat="1" ht="6.9" customHeight="1" x14ac:dyDescent="0.25">
      <c r="A44" s="18"/>
      <c r="B44" s="23"/>
      <c r="C44" s="18"/>
      <c r="D44" s="18"/>
      <c r="E44" s="18"/>
    </row>
    <row r="45" spans="1:5" ht="18" customHeight="1" x14ac:dyDescent="0.25">
      <c r="A45" s="103" t="s">
        <v>27</v>
      </c>
      <c r="B45" s="61">
        <v>0.02</v>
      </c>
      <c r="C45" s="1"/>
      <c r="D45" s="3"/>
      <c r="E45" s="1"/>
    </row>
    <row r="46" spans="1:5" ht="6.9" customHeight="1" x14ac:dyDescent="0.25">
      <c r="A46" s="17"/>
      <c r="B46" s="20"/>
      <c r="C46" s="1"/>
      <c r="D46" s="3"/>
      <c r="E46" s="1"/>
    </row>
    <row r="47" spans="1:5" ht="6.9" customHeight="1" x14ac:dyDescent="0.25">
      <c r="A47" s="10"/>
      <c r="B47" s="13"/>
    </row>
    <row r="48" spans="1:5" s="15" customFormat="1" ht="20.100000000000001" customHeight="1" x14ac:dyDescent="0.25">
      <c r="A48" s="52" t="s">
        <v>28</v>
      </c>
      <c r="B48" s="52"/>
      <c r="C48" s="52"/>
      <c r="D48" s="52"/>
      <c r="E48" s="52"/>
    </row>
    <row r="49" spans="1:5" s="15" customFormat="1" ht="6.9" customHeight="1" x14ac:dyDescent="0.25">
      <c r="A49" s="18"/>
      <c r="B49" s="24"/>
      <c r="C49" s="18"/>
      <c r="D49" s="18"/>
      <c r="E49" s="18"/>
    </row>
    <row r="50" spans="1:5" ht="18" customHeight="1" x14ac:dyDescent="0.25">
      <c r="A50" s="104" t="s">
        <v>29</v>
      </c>
      <c r="B50" s="123">
        <v>50000</v>
      </c>
      <c r="C50" s="1"/>
      <c r="D50" s="3"/>
      <c r="E50" s="1"/>
    </row>
    <row r="51" spans="1:5" ht="18" customHeight="1" x14ac:dyDescent="0.25">
      <c r="A51" s="103" t="s">
        <v>30</v>
      </c>
      <c r="B51" s="63">
        <v>0.05</v>
      </c>
      <c r="C51" s="1"/>
      <c r="D51" s="3"/>
      <c r="E51" s="1"/>
    </row>
    <row r="52" spans="1:5" ht="18" customHeight="1" x14ac:dyDescent="0.25">
      <c r="A52" s="103" t="s">
        <v>31</v>
      </c>
      <c r="B52" s="64">
        <v>60</v>
      </c>
      <c r="C52" s="1"/>
      <c r="D52" s="3"/>
      <c r="E52" s="1"/>
    </row>
    <row r="53" spans="1:5" ht="18" customHeight="1" x14ac:dyDescent="0.25">
      <c r="A53" s="103" t="s">
        <v>32</v>
      </c>
      <c r="B53" s="65">
        <f>(1+'Entrada de Modelos'!B51)^(1/12)-1</f>
        <v>4.0741237836483535E-3</v>
      </c>
      <c r="C53" s="1"/>
      <c r="D53" s="3"/>
      <c r="E53" s="1"/>
    </row>
    <row r="54" spans="1:5" ht="18" customHeight="1" x14ac:dyDescent="0.25">
      <c r="A54" s="103" t="s">
        <v>1</v>
      </c>
      <c r="B54" s="124">
        <f>IF(ISBLANK(B52),0,-PMT('Entrada de Modelos'!B53,'Entrada de Modelos'!B52,'Entrada de Modelos'!B50))</f>
        <v>941.019918477744</v>
      </c>
      <c r="C54" s="1"/>
      <c r="D54" s="3"/>
      <c r="E54" s="1"/>
    </row>
    <row r="55" spans="1:5" ht="18" customHeight="1" x14ac:dyDescent="0.25">
      <c r="A55" s="103" t="s">
        <v>33</v>
      </c>
      <c r="B55" s="124">
        <f>IF(ISBLANK(B52),0,B52*B54)</f>
        <v>56461.195108664637</v>
      </c>
      <c r="C55" s="1"/>
      <c r="D55" s="3"/>
      <c r="E55" s="1"/>
    </row>
    <row r="56" spans="1:5" ht="6.9" customHeight="1" x14ac:dyDescent="0.25">
      <c r="A56" s="1"/>
      <c r="B56" s="1"/>
      <c r="C56" s="1"/>
      <c r="D56" s="3"/>
      <c r="E56" s="1"/>
    </row>
    <row r="57" spans="1:5" ht="18" customHeight="1" x14ac:dyDescent="0.25"/>
    <row r="58" spans="1:5" ht="18" customHeight="1" x14ac:dyDescent="0.25"/>
  </sheetData>
  <mergeCells count="2">
    <mergeCell ref="A3:E3"/>
    <mergeCell ref="A1:E1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0DB64-075B-4EB7-807B-3F9C9BC5E228}">
  <sheetPr>
    <tabColor theme="3"/>
  </sheetPr>
  <dimension ref="A1:J80"/>
  <sheetViews>
    <sheetView showGridLines="0" topLeftCell="A59" workbookViewId="0">
      <selection activeCell="F78" sqref="F78"/>
    </sheetView>
  </sheetViews>
  <sheetFormatPr baseColWidth="10" defaultColWidth="9.109375" defaultRowHeight="18" customHeight="1" x14ac:dyDescent="0.25"/>
  <cols>
    <col min="1" max="1" width="50" style="10" customWidth="1"/>
    <col min="2" max="6" width="12.6640625" style="10" customWidth="1"/>
    <col min="7" max="7" width="3.6640625" style="10" customWidth="1"/>
    <col min="8" max="8" width="9.109375" style="10"/>
    <col min="9" max="9" width="10.33203125" style="10" bestFit="1" customWidth="1"/>
    <col min="10" max="16384" width="9.109375" style="10"/>
  </cols>
  <sheetData>
    <row r="1" spans="1:7" ht="35.1" customHeight="1" thickBot="1" x14ac:dyDescent="0.3">
      <c r="A1" s="117" t="s">
        <v>34</v>
      </c>
      <c r="B1" s="117"/>
      <c r="C1" s="117"/>
      <c r="D1" s="117"/>
      <c r="E1" s="117"/>
      <c r="F1" s="117"/>
      <c r="G1" s="117"/>
    </row>
    <row r="2" spans="1:7" ht="11.4" customHeight="1" thickTop="1" x14ac:dyDescent="0.25"/>
    <row r="3" spans="1:7" ht="28.8" customHeight="1" x14ac:dyDescent="0.25">
      <c r="A3" s="118" t="s">
        <v>4</v>
      </c>
      <c r="B3" s="119"/>
      <c r="C3" s="119"/>
      <c r="D3" s="119"/>
      <c r="E3" s="119"/>
      <c r="F3" s="119"/>
      <c r="G3" s="119"/>
    </row>
    <row r="4" spans="1:7" ht="18" customHeight="1" x14ac:dyDescent="0.25">
      <c r="A4" s="14"/>
    </row>
    <row r="5" spans="1:7" ht="20.100000000000001" customHeight="1" x14ac:dyDescent="0.25">
      <c r="A5" s="52" t="s">
        <v>35</v>
      </c>
      <c r="B5" s="52"/>
      <c r="C5" s="52"/>
      <c r="D5" s="52"/>
      <c r="E5" s="52"/>
      <c r="F5" s="52"/>
      <c r="G5" s="70"/>
    </row>
    <row r="6" spans="1:7" ht="18" customHeight="1" x14ac:dyDescent="0.25">
      <c r="A6" s="39"/>
      <c r="B6" s="105" t="s">
        <v>38</v>
      </c>
      <c r="C6" s="105" t="s">
        <v>39</v>
      </c>
      <c r="D6" s="105" t="s">
        <v>40</v>
      </c>
      <c r="E6" s="105" t="s">
        <v>41</v>
      </c>
      <c r="F6" s="105" t="s">
        <v>42</v>
      </c>
      <c r="G6" s="40"/>
    </row>
    <row r="7" spans="1:7" ht="18" customHeight="1" x14ac:dyDescent="0.25">
      <c r="A7" s="106" t="s">
        <v>36</v>
      </c>
      <c r="B7" s="82">
        <f>IF(ISBLANK('Entrada de Modelos'!$B$45),0,(COLUMN(B7)-COLUMN($B$7))*'Entrada de Modelos'!$B$45)</f>
        <v>0</v>
      </c>
      <c r="C7" s="82">
        <f>IF(ISBLANK('Entrada de Modelos'!$B$45),0,(COLUMN(C7)-COLUMN($B$7))*'Entrada de Modelos'!$B$45)</f>
        <v>0.02</v>
      </c>
      <c r="D7" s="82">
        <f>IF(ISBLANK('Entrada de Modelos'!$B$45),0,(COLUMN(D7)-COLUMN($B$7))*'Entrada de Modelos'!$B$45)</f>
        <v>0.04</v>
      </c>
      <c r="E7" s="82">
        <f>IF(ISBLANK('Entrada de Modelos'!$B$45),0,(COLUMN(E7)-COLUMN($B$7))*'Entrada de Modelos'!$B$45)</f>
        <v>0.06</v>
      </c>
      <c r="F7" s="82">
        <f>IF(ISBLANK('Entrada de Modelos'!$B$45),0,(COLUMN(F7)-COLUMN($B$7))*'Entrada de Modelos'!$B$45)</f>
        <v>0.08</v>
      </c>
      <c r="G7" s="37"/>
    </row>
    <row r="8" spans="1:7" ht="18" customHeight="1" x14ac:dyDescent="0.25">
      <c r="A8" s="106" t="s">
        <v>37</v>
      </c>
      <c r="B8" s="82">
        <f>IF(ISBLANK('Entrada de Modelos'!$B$40),0,(COLUMN(B8)-COLUMN($B$8))*'Entrada de Modelos'!$B$40)</f>
        <v>0</v>
      </c>
      <c r="C8" s="82">
        <f>IF(ISBLANK('Entrada de Modelos'!$B$40),0,(COLUMN(C8)-COLUMN($B$8))*'Entrada de Modelos'!$B$40)</f>
        <v>0.02</v>
      </c>
      <c r="D8" s="82">
        <f>IF(ISBLANK('Entrada de Modelos'!$B$40),0,(COLUMN(D8)-COLUMN($B$8))*'Entrada de Modelos'!$B$40)</f>
        <v>0.04</v>
      </c>
      <c r="E8" s="82">
        <f>IF(ISBLANK('Entrada de Modelos'!$B$40),0,(COLUMN(E8)-COLUMN($B$8))*'Entrada de Modelos'!$B$40)</f>
        <v>0.06</v>
      </c>
      <c r="F8" s="82">
        <f>IF(ISBLANK('Entrada de Modelos'!$B$40),0,(COLUMN(F8)-COLUMN($B$8))*'Entrada de Modelos'!$B$40)</f>
        <v>0.08</v>
      </c>
      <c r="G8" s="37"/>
    </row>
    <row r="9" spans="1:7" ht="6.9" customHeight="1" x14ac:dyDescent="0.25">
      <c r="A9" s="37"/>
      <c r="B9" s="38"/>
      <c r="C9" s="38"/>
      <c r="D9" s="38"/>
      <c r="E9" s="38"/>
      <c r="F9" s="38"/>
      <c r="G9" s="37"/>
    </row>
    <row r="11" spans="1:7" ht="20.100000000000001" customHeight="1" x14ac:dyDescent="0.25">
      <c r="A11" s="52" t="s">
        <v>43</v>
      </c>
      <c r="B11" s="71"/>
      <c r="C11" s="71"/>
      <c r="D11" s="71"/>
      <c r="E11" s="71"/>
      <c r="F11" s="71"/>
      <c r="G11" s="71"/>
    </row>
    <row r="12" spans="1:7" ht="18" customHeight="1" x14ac:dyDescent="0.25">
      <c r="A12" s="3"/>
      <c r="B12" s="107" t="s">
        <v>38</v>
      </c>
      <c r="C12" s="107" t="s">
        <v>39</v>
      </c>
      <c r="D12" s="107" t="s">
        <v>40</v>
      </c>
      <c r="E12" s="107" t="s">
        <v>41</v>
      </c>
      <c r="F12" s="107" t="s">
        <v>42</v>
      </c>
      <c r="G12" s="3"/>
    </row>
    <row r="13" spans="1:7" ht="18" customHeight="1" x14ac:dyDescent="0.25">
      <c r="A13" s="72" t="s">
        <v>44</v>
      </c>
      <c r="B13" s="73"/>
      <c r="C13" s="73"/>
      <c r="D13" s="73"/>
      <c r="E13" s="73"/>
      <c r="F13" s="73"/>
      <c r="G13" s="74"/>
    </row>
    <row r="14" spans="1:7" ht="6.9" customHeight="1" x14ac:dyDescent="0.25">
      <c r="A14" s="6"/>
      <c r="B14" s="30"/>
      <c r="C14" s="30"/>
      <c r="D14" s="30"/>
      <c r="E14" s="30"/>
      <c r="F14" s="30"/>
      <c r="G14" s="3"/>
    </row>
    <row r="15" spans="1:7" ht="18" customHeight="1" x14ac:dyDescent="0.25">
      <c r="A15" s="78" t="str">
        <f>'Entrada de Modelos'!A7</f>
        <v>Produto 1</v>
      </c>
      <c r="B15" s="125">
        <f>'Entrada de Modelos'!D7</f>
        <v>31250</v>
      </c>
      <c r="C15" s="125">
        <f>B15*(1+$C$7)</f>
        <v>31875</v>
      </c>
      <c r="D15" s="125">
        <f>C15*(1+$D$7)</f>
        <v>33150</v>
      </c>
      <c r="E15" s="125">
        <f>D15*(1+$E$7)</f>
        <v>35139</v>
      </c>
      <c r="F15" s="125">
        <f>E15*(1+$F$7)</f>
        <v>37950.120000000003</v>
      </c>
      <c r="G15" s="3"/>
    </row>
    <row r="16" spans="1:7" ht="18" customHeight="1" x14ac:dyDescent="0.25">
      <c r="A16" s="78" t="str">
        <f>'Entrada de Modelos'!A8</f>
        <v>Produto 2</v>
      </c>
      <c r="B16" s="125">
        <f>'Entrada de Modelos'!D8</f>
        <v>43000</v>
      </c>
      <c r="C16" s="125">
        <f>B16*(1+$C$7)</f>
        <v>43860</v>
      </c>
      <c r="D16" s="125">
        <f>C16*(1+$D$7)</f>
        <v>45614.400000000001</v>
      </c>
      <c r="E16" s="125">
        <f>D16*(1+$E$7)</f>
        <v>48351.264000000003</v>
      </c>
      <c r="F16" s="125">
        <f>E16*(1+$F$7)</f>
        <v>52219.365120000009</v>
      </c>
      <c r="G16" s="3"/>
    </row>
    <row r="17" spans="1:7" ht="18" customHeight="1" x14ac:dyDescent="0.25">
      <c r="A17" s="78" t="str">
        <f>'Entrada de Modelos'!A9</f>
        <v>Produto 3</v>
      </c>
      <c r="B17" s="125">
        <f>'Entrada de Modelos'!D9</f>
        <v>13650</v>
      </c>
      <c r="C17" s="125">
        <f>B17*(1+$C$7)</f>
        <v>13923</v>
      </c>
      <c r="D17" s="125">
        <f>C17*(1+$D$7)</f>
        <v>14479.92</v>
      </c>
      <c r="E17" s="125">
        <f>D17*(1+$E$7)</f>
        <v>15348.715200000001</v>
      </c>
      <c r="F17" s="125">
        <f>E17*(1+$F$7)</f>
        <v>16576.612416</v>
      </c>
      <c r="G17" s="3"/>
    </row>
    <row r="18" spans="1:7" ht="18" customHeight="1" x14ac:dyDescent="0.25">
      <c r="A18" s="78" t="str">
        <f>'Entrada de Modelos'!A10</f>
        <v>Produto 4</v>
      </c>
      <c r="B18" s="125">
        <f>'Entrada de Modelos'!D10</f>
        <v>13500</v>
      </c>
      <c r="C18" s="125">
        <f>B18*(1+$C$7)</f>
        <v>13770</v>
      </c>
      <c r="D18" s="125">
        <f>C18*(1+$D$7)</f>
        <v>14320.800000000001</v>
      </c>
      <c r="E18" s="125">
        <f>D18*(1+$E$7)</f>
        <v>15180.048000000003</v>
      </c>
      <c r="F18" s="125">
        <f>E18*(1+$F$7)</f>
        <v>16394.451840000005</v>
      </c>
      <c r="G18" s="3"/>
    </row>
    <row r="19" spans="1:7" ht="6.9" customHeight="1" x14ac:dyDescent="0.25">
      <c r="A19" s="3"/>
      <c r="B19" s="34"/>
      <c r="C19" s="34"/>
      <c r="D19" s="34"/>
      <c r="E19" s="34"/>
      <c r="F19" s="34"/>
      <c r="G19" s="3"/>
    </row>
    <row r="20" spans="1:7" ht="18" customHeight="1" x14ac:dyDescent="0.25">
      <c r="A20" s="81" t="s">
        <v>45</v>
      </c>
      <c r="B20" s="126">
        <f>SUM(B15:B18)</f>
        <v>101400</v>
      </c>
      <c r="C20" s="126">
        <f>SUM(C15:C18)</f>
        <v>103428</v>
      </c>
      <c r="D20" s="126">
        <f>SUM(D15:D18)</f>
        <v>107565.12</v>
      </c>
      <c r="E20" s="126">
        <f>SUM(E15:E18)</f>
        <v>114019.02720000001</v>
      </c>
      <c r="F20" s="126">
        <f>SUM(F15:F18)</f>
        <v>123140.54937600002</v>
      </c>
      <c r="G20" s="76"/>
    </row>
    <row r="21" spans="1:7" ht="18" customHeight="1" x14ac:dyDescent="0.25">
      <c r="B21" s="27"/>
      <c r="C21" s="27"/>
      <c r="D21" s="27"/>
      <c r="E21" s="27"/>
      <c r="F21" s="27"/>
    </row>
    <row r="22" spans="1:7" ht="18" customHeight="1" x14ac:dyDescent="0.25">
      <c r="A22" s="72" t="s">
        <v>46</v>
      </c>
      <c r="B22" s="75"/>
      <c r="C22" s="75"/>
      <c r="D22" s="75"/>
      <c r="E22" s="75"/>
      <c r="F22" s="75"/>
      <c r="G22" s="74"/>
    </row>
    <row r="23" spans="1:7" ht="6.9" customHeight="1" x14ac:dyDescent="0.25">
      <c r="A23" s="6"/>
      <c r="B23" s="31"/>
      <c r="C23" s="31"/>
      <c r="D23" s="31"/>
      <c r="E23" s="31"/>
      <c r="F23" s="31"/>
      <c r="G23" s="3"/>
    </row>
    <row r="24" spans="1:7" ht="18" customHeight="1" x14ac:dyDescent="0.25">
      <c r="A24" s="78" t="str">
        <f>'Entrada de Modelos'!A16</f>
        <v>Produto 1</v>
      </c>
      <c r="B24" s="127">
        <f>'Entrada de Modelos'!D16</f>
        <v>9375</v>
      </c>
      <c r="C24" s="125">
        <f>B24*(1+$C$8)</f>
        <v>9562.5</v>
      </c>
      <c r="D24" s="125">
        <f>C24*(1+$D$8)</f>
        <v>9945</v>
      </c>
      <c r="E24" s="125">
        <f>D24*(1+$E$8)</f>
        <v>10541.7</v>
      </c>
      <c r="F24" s="125">
        <f>E24*(1+$F$8)</f>
        <v>11385.036000000002</v>
      </c>
      <c r="G24" s="3"/>
    </row>
    <row r="25" spans="1:7" ht="18" customHeight="1" x14ac:dyDescent="0.25">
      <c r="A25" s="78" t="str">
        <f>'Entrada de Modelos'!A17</f>
        <v>Produto 2</v>
      </c>
      <c r="B25" s="127">
        <f>'Entrada de Modelos'!D17</f>
        <v>10750</v>
      </c>
      <c r="C25" s="125">
        <f>B25*(1+$C$8)</f>
        <v>10965</v>
      </c>
      <c r="D25" s="125">
        <f>C25*(1+$D$8)</f>
        <v>11403.6</v>
      </c>
      <c r="E25" s="125">
        <f>D25*(1+$E$8)</f>
        <v>12087.816000000001</v>
      </c>
      <c r="F25" s="125">
        <f>E25*(1+$F$8)</f>
        <v>13054.841280000002</v>
      </c>
      <c r="G25" s="3"/>
    </row>
    <row r="26" spans="1:7" ht="18" customHeight="1" x14ac:dyDescent="0.25">
      <c r="A26" s="78" t="str">
        <f>'Entrada de Modelos'!A18</f>
        <v>Produto 3</v>
      </c>
      <c r="B26" s="127">
        <f>'Entrada de Modelos'!D18</f>
        <v>3412.5</v>
      </c>
      <c r="C26" s="125">
        <f>B26*(1+$C$8)</f>
        <v>3480.75</v>
      </c>
      <c r="D26" s="125">
        <f>C26*(1+$D$8)</f>
        <v>3619.98</v>
      </c>
      <c r="E26" s="125">
        <f>D26*(1+$E$8)</f>
        <v>3837.1788000000001</v>
      </c>
      <c r="F26" s="125">
        <f>E26*(1+$F$8)</f>
        <v>4144.153104</v>
      </c>
      <c r="G26" s="3"/>
    </row>
    <row r="27" spans="1:7" ht="18" customHeight="1" x14ac:dyDescent="0.25">
      <c r="A27" s="78" t="str">
        <f>'Entrada de Modelos'!A19</f>
        <v>Produto 4</v>
      </c>
      <c r="B27" s="127">
        <f>'Entrada de Modelos'!D19</f>
        <v>4050</v>
      </c>
      <c r="C27" s="125">
        <f>B27*(1+$C$8)</f>
        <v>4131</v>
      </c>
      <c r="D27" s="125">
        <f>C27*(1+$D$8)</f>
        <v>4296.24</v>
      </c>
      <c r="E27" s="125">
        <f>D27*(1+$E$8)</f>
        <v>4554.0144</v>
      </c>
      <c r="F27" s="125">
        <f>E27*(1+$F$8)</f>
        <v>4918.3355520000005</v>
      </c>
      <c r="G27" s="3"/>
    </row>
    <row r="28" spans="1:7" ht="6.9" customHeight="1" x14ac:dyDescent="0.25">
      <c r="A28" s="3"/>
      <c r="B28" s="35"/>
      <c r="C28" s="34"/>
      <c r="D28" s="34"/>
      <c r="E28" s="34"/>
      <c r="F28" s="34"/>
      <c r="G28" s="3"/>
    </row>
    <row r="29" spans="1:7" ht="18" customHeight="1" x14ac:dyDescent="0.25">
      <c r="A29" s="81" t="s">
        <v>46</v>
      </c>
      <c r="B29" s="126">
        <f>'Entrada de Modelos'!D21</f>
        <v>27587.5</v>
      </c>
      <c r="C29" s="126">
        <f>B29*(1+$C$8)</f>
        <v>28139.25</v>
      </c>
      <c r="D29" s="126">
        <f>C29*(1+$D$8)</f>
        <v>29264.82</v>
      </c>
      <c r="E29" s="126">
        <f>D29*(1+$E$8)</f>
        <v>31020.709200000001</v>
      </c>
      <c r="F29" s="126">
        <f>E29*(1+$F$8)</f>
        <v>33502.365936000002</v>
      </c>
      <c r="G29" s="76"/>
    </row>
    <row r="30" spans="1:7" ht="18" customHeight="1" x14ac:dyDescent="0.25">
      <c r="B30" s="27"/>
      <c r="C30" s="27"/>
      <c r="D30" s="27"/>
      <c r="E30" s="27"/>
      <c r="F30" s="27"/>
    </row>
    <row r="31" spans="1:7" ht="18" customHeight="1" x14ac:dyDescent="0.25">
      <c r="A31" s="79" t="s">
        <v>47</v>
      </c>
      <c r="B31" s="128">
        <f>B20-B29</f>
        <v>73812.5</v>
      </c>
      <c r="C31" s="128">
        <f>C20-C29</f>
        <v>75288.75</v>
      </c>
      <c r="D31" s="128">
        <f>D20-D29</f>
        <v>78300.299999999988</v>
      </c>
      <c r="E31" s="128">
        <f>E20-E29</f>
        <v>82998.318000000014</v>
      </c>
      <c r="F31" s="128">
        <f>F20-F29</f>
        <v>89638.183440000023</v>
      </c>
      <c r="G31" s="77"/>
    </row>
    <row r="32" spans="1:7" ht="18" customHeight="1" x14ac:dyDescent="0.25">
      <c r="B32" s="27"/>
      <c r="C32" s="27"/>
      <c r="D32" s="27"/>
      <c r="E32" s="27"/>
      <c r="F32" s="27"/>
    </row>
    <row r="33" spans="1:7" ht="18" customHeight="1" x14ac:dyDescent="0.25">
      <c r="A33" s="72" t="s">
        <v>48</v>
      </c>
      <c r="B33" s="75"/>
      <c r="C33" s="75"/>
      <c r="D33" s="75"/>
      <c r="E33" s="75"/>
      <c r="F33" s="75"/>
      <c r="G33" s="74"/>
    </row>
    <row r="34" spans="1:7" ht="6.9" customHeight="1" x14ac:dyDescent="0.25">
      <c r="A34" s="6"/>
      <c r="B34" s="31"/>
      <c r="C34" s="31"/>
      <c r="D34" s="31"/>
      <c r="E34" s="31"/>
      <c r="F34" s="31"/>
      <c r="G34" s="3"/>
    </row>
    <row r="35" spans="1:7" ht="18" customHeight="1" x14ac:dyDescent="0.25">
      <c r="A35" s="108" t="s">
        <v>49</v>
      </c>
      <c r="B35" s="129">
        <v>0</v>
      </c>
      <c r="C35" s="129">
        <v>0</v>
      </c>
      <c r="D35" s="129">
        <v>0</v>
      </c>
      <c r="E35" s="129">
        <v>0</v>
      </c>
      <c r="F35" s="129">
        <v>0</v>
      </c>
      <c r="G35" s="3"/>
    </row>
    <row r="36" spans="1:7" ht="18" customHeight="1" x14ac:dyDescent="0.25">
      <c r="A36" s="108" t="s">
        <v>50</v>
      </c>
      <c r="B36" s="129">
        <v>0</v>
      </c>
      <c r="C36" s="129">
        <v>0</v>
      </c>
      <c r="D36" s="129">
        <v>0</v>
      </c>
      <c r="E36" s="129">
        <v>0</v>
      </c>
      <c r="F36" s="129">
        <v>0</v>
      </c>
      <c r="G36" s="3"/>
    </row>
    <row r="37" spans="1:7" ht="18" customHeight="1" x14ac:dyDescent="0.25">
      <c r="A37" s="108" t="s">
        <v>51</v>
      </c>
      <c r="B37" s="129">
        <v>0</v>
      </c>
      <c r="C37" s="129">
        <v>0</v>
      </c>
      <c r="D37" s="129">
        <v>1000</v>
      </c>
      <c r="E37" s="129">
        <v>0</v>
      </c>
      <c r="F37" s="129">
        <v>0</v>
      </c>
      <c r="G37" s="3"/>
    </row>
    <row r="38" spans="1:7" ht="18" customHeight="1" x14ac:dyDescent="0.25">
      <c r="A38" s="108" t="s">
        <v>52</v>
      </c>
      <c r="B38" s="129">
        <v>0</v>
      </c>
      <c r="C38" s="129">
        <v>0</v>
      </c>
      <c r="D38" s="129">
        <v>0</v>
      </c>
      <c r="E38" s="129">
        <v>0</v>
      </c>
      <c r="F38" s="129">
        <v>0</v>
      </c>
      <c r="G38" s="3"/>
    </row>
    <row r="39" spans="1:7" ht="6.9" customHeight="1" x14ac:dyDescent="0.25">
      <c r="A39" s="3"/>
      <c r="B39" s="31"/>
      <c r="C39" s="31"/>
      <c r="D39" s="31"/>
      <c r="E39" s="31"/>
      <c r="F39" s="31"/>
      <c r="G39" s="3"/>
    </row>
    <row r="40" spans="1:7" ht="18" customHeight="1" x14ac:dyDescent="0.25">
      <c r="A40" s="81" t="s">
        <v>53</v>
      </c>
      <c r="B40" s="126">
        <f>SUM(B35:B38)</f>
        <v>0</v>
      </c>
      <c r="C40" s="126">
        <f>SUM(C35:C38)</f>
        <v>0</v>
      </c>
      <c r="D40" s="126">
        <f>SUM(D35:D38)</f>
        <v>1000</v>
      </c>
      <c r="E40" s="126">
        <f>SUM(E35:E38)</f>
        <v>0</v>
      </c>
      <c r="F40" s="126">
        <f>SUM(F35:F38)</f>
        <v>0</v>
      </c>
      <c r="G40" s="28"/>
    </row>
    <row r="41" spans="1:7" ht="18" customHeight="1" x14ac:dyDescent="0.25">
      <c r="B41" s="27"/>
      <c r="C41" s="27"/>
      <c r="D41" s="27"/>
      <c r="E41" s="27"/>
      <c r="F41" s="27"/>
    </row>
    <row r="42" spans="1:7" ht="20.100000000000001" customHeight="1" x14ac:dyDescent="0.25">
      <c r="A42" s="79" t="s">
        <v>54</v>
      </c>
      <c r="B42" s="128">
        <f>B31+B40</f>
        <v>73812.5</v>
      </c>
      <c r="C42" s="128">
        <f>C31+C40</f>
        <v>75288.75</v>
      </c>
      <c r="D42" s="128">
        <f>D31+D40</f>
        <v>79300.299999999988</v>
      </c>
      <c r="E42" s="128">
        <f>E31+E40</f>
        <v>82998.318000000014</v>
      </c>
      <c r="F42" s="128">
        <f>F31+F40</f>
        <v>89638.183440000023</v>
      </c>
      <c r="G42" s="80"/>
    </row>
    <row r="43" spans="1:7" ht="18" customHeight="1" x14ac:dyDescent="0.25">
      <c r="B43" s="27"/>
      <c r="C43" s="27"/>
      <c r="D43" s="27"/>
      <c r="E43" s="27"/>
      <c r="F43" s="27"/>
    </row>
    <row r="44" spans="1:7" ht="20.100000000000001" customHeight="1" x14ac:dyDescent="0.25">
      <c r="A44" s="52" t="s">
        <v>55</v>
      </c>
      <c r="B44" s="86"/>
      <c r="C44" s="86"/>
      <c r="D44" s="86"/>
      <c r="E44" s="86"/>
      <c r="F44" s="86"/>
      <c r="G44" s="71"/>
    </row>
    <row r="45" spans="1:7" ht="18" customHeight="1" x14ac:dyDescent="0.25">
      <c r="B45" s="27"/>
      <c r="C45" s="27"/>
      <c r="D45" s="27"/>
      <c r="E45" s="27"/>
      <c r="F45" s="27"/>
    </row>
    <row r="46" spans="1:7" ht="18" customHeight="1" x14ac:dyDescent="0.25">
      <c r="A46" s="83" t="s">
        <v>56</v>
      </c>
      <c r="B46" s="84"/>
      <c r="C46" s="84"/>
      <c r="D46" s="84"/>
      <c r="E46" s="84"/>
      <c r="F46" s="84"/>
      <c r="G46" s="85"/>
    </row>
    <row r="47" spans="1:7" ht="6.9" customHeight="1" x14ac:dyDescent="0.25">
      <c r="A47" s="6"/>
      <c r="B47" s="31"/>
      <c r="C47" s="31"/>
      <c r="D47" s="31"/>
      <c r="E47" s="31"/>
      <c r="F47" s="31"/>
      <c r="G47" s="3"/>
    </row>
    <row r="48" spans="1:7" ht="18" customHeight="1" x14ac:dyDescent="0.25">
      <c r="A48" s="108" t="s">
        <v>57</v>
      </c>
      <c r="B48" s="129">
        <v>15000</v>
      </c>
      <c r="C48" s="125">
        <f>B48*(1+C$8)</f>
        <v>15300</v>
      </c>
      <c r="D48" s="125">
        <f>C48*(1+D$8)</f>
        <v>15912</v>
      </c>
      <c r="E48" s="125">
        <f>D48*(1+E$8)</f>
        <v>16866.72</v>
      </c>
      <c r="F48" s="125">
        <f>E48*(1+F$8)</f>
        <v>18216.057600000004</v>
      </c>
      <c r="G48" s="3"/>
    </row>
    <row r="49" spans="1:7" ht="18" customHeight="1" x14ac:dyDescent="0.25">
      <c r="A49" s="108" t="s">
        <v>58</v>
      </c>
      <c r="B49" s="125">
        <f>SUM(Orçamento!B20,Orçamento!B22,Orçamento!B23)/'Entrada de Modelos'!$B$30</f>
        <v>6000</v>
      </c>
      <c r="C49" s="125">
        <f>SUM(Orçamento!C20,Orçamento!C21,Orçamento!C22)/'Entrada de Modelos'!$B$30*(1+C$8)</f>
        <v>6120</v>
      </c>
      <c r="D49" s="125">
        <f>SUM(Orçamento!D20,Orçamento!D21,Orçamento!D22)/'Entrada de Modelos'!$B$30*(1+D$8)</f>
        <v>6240</v>
      </c>
      <c r="E49" s="125">
        <f>SUM(Orçamento!E20,Orçamento!E21,Orçamento!E22)/'Entrada de Modelos'!$B$30*(1+E$8)</f>
        <v>6360</v>
      </c>
      <c r="F49" s="125">
        <f>SUM(Orçamento!F20,Orçamento!F21,Orçamento!F22)/'Entrada de Modelos'!$B$30*(1+F$8)</f>
        <v>6480</v>
      </c>
      <c r="G49" s="3"/>
    </row>
    <row r="50" spans="1:7" ht="18" customHeight="1" x14ac:dyDescent="0.25">
      <c r="A50" s="108" t="s">
        <v>59</v>
      </c>
      <c r="B50" s="129">
        <v>7500</v>
      </c>
      <c r="C50" s="125">
        <f t="shared" ref="C50:F52" si="0">B50*(1+C$8)</f>
        <v>7650</v>
      </c>
      <c r="D50" s="125">
        <f t="shared" si="0"/>
        <v>7956</v>
      </c>
      <c r="E50" s="125">
        <f t="shared" si="0"/>
        <v>8433.36</v>
      </c>
      <c r="F50" s="125">
        <f t="shared" si="0"/>
        <v>9108.0288000000019</v>
      </c>
      <c r="G50" s="3"/>
    </row>
    <row r="51" spans="1:7" ht="18" customHeight="1" x14ac:dyDescent="0.25">
      <c r="A51" s="108" t="s">
        <v>60</v>
      </c>
      <c r="B51" s="129">
        <v>21000</v>
      </c>
      <c r="C51" s="125">
        <f t="shared" si="0"/>
        <v>21420</v>
      </c>
      <c r="D51" s="125">
        <f t="shared" si="0"/>
        <v>22276.799999999999</v>
      </c>
      <c r="E51" s="125">
        <f t="shared" si="0"/>
        <v>23613.407999999999</v>
      </c>
      <c r="F51" s="125">
        <f t="shared" si="0"/>
        <v>25502.480640000002</v>
      </c>
      <c r="G51" s="3"/>
    </row>
    <row r="52" spans="1:7" ht="18" customHeight="1" x14ac:dyDescent="0.25">
      <c r="A52" s="108" t="s">
        <v>61</v>
      </c>
      <c r="B52" s="129">
        <v>2500</v>
      </c>
      <c r="C52" s="125">
        <f t="shared" si="0"/>
        <v>2550</v>
      </c>
      <c r="D52" s="125">
        <f t="shared" si="0"/>
        <v>2652</v>
      </c>
      <c r="E52" s="125">
        <f t="shared" si="0"/>
        <v>2811.1200000000003</v>
      </c>
      <c r="F52" s="125">
        <f t="shared" si="0"/>
        <v>3036.0096000000008</v>
      </c>
      <c r="G52" s="3"/>
    </row>
    <row r="53" spans="1:7" ht="18" customHeight="1" x14ac:dyDescent="0.25">
      <c r="A53" s="108" t="s">
        <v>62</v>
      </c>
      <c r="B53" s="125">
        <f>Orçamento!B23*'Entrada de Modelos'!$B$25</f>
        <v>1500</v>
      </c>
      <c r="C53" s="125">
        <f>(Orçamento!C23*'Entrada de Modelos'!$B$25)*(1+C$8)</f>
        <v>1530</v>
      </c>
      <c r="D53" s="125">
        <f>(Orçamento!D23*'Entrada de Modelos'!$B$25)*(1+D$8)</f>
        <v>1560</v>
      </c>
      <c r="E53" s="125">
        <f>(Orçamento!E23*'Entrada de Modelos'!$B$25)*(1+E$8)</f>
        <v>1590</v>
      </c>
      <c r="F53" s="125">
        <f>(Orçamento!F23*'Entrada de Modelos'!$B$25)*(1+F$8)</f>
        <v>1620</v>
      </c>
      <c r="G53" s="3"/>
    </row>
    <row r="54" spans="1:7" ht="18" customHeight="1" x14ac:dyDescent="0.25">
      <c r="A54" s="108" t="s">
        <v>63</v>
      </c>
      <c r="B54" s="129">
        <v>5000</v>
      </c>
      <c r="C54" s="125">
        <f t="shared" ref="C54:F57" si="1">B54*(1+C$8)</f>
        <v>5100</v>
      </c>
      <c r="D54" s="125">
        <f t="shared" si="1"/>
        <v>5304</v>
      </c>
      <c r="E54" s="125">
        <f t="shared" si="1"/>
        <v>5622.2400000000007</v>
      </c>
      <c r="F54" s="125">
        <f t="shared" si="1"/>
        <v>6072.0192000000015</v>
      </c>
      <c r="G54" s="3"/>
    </row>
    <row r="55" spans="1:7" ht="18" customHeight="1" x14ac:dyDescent="0.25">
      <c r="A55" s="108" t="s">
        <v>64</v>
      </c>
      <c r="B55" s="129">
        <v>300</v>
      </c>
      <c r="C55" s="125">
        <f t="shared" si="1"/>
        <v>306</v>
      </c>
      <c r="D55" s="125">
        <f t="shared" si="1"/>
        <v>318.24</v>
      </c>
      <c r="E55" s="125">
        <f t="shared" si="1"/>
        <v>337.33440000000002</v>
      </c>
      <c r="F55" s="125">
        <f t="shared" si="1"/>
        <v>364.32115200000004</v>
      </c>
      <c r="G55" s="3"/>
    </row>
    <row r="56" spans="1:7" ht="18" customHeight="1" x14ac:dyDescent="0.25">
      <c r="A56" s="108" t="s">
        <v>65</v>
      </c>
      <c r="B56" s="125">
        <f>SUM('Calculadora de Pagamentos PR'!E7:E18)</f>
        <v>2243.4991153195315</v>
      </c>
      <c r="C56" s="125">
        <f>SUM('Calculadora de Pagamentos PR'!E19:E30)</f>
        <v>1791.0621199988557</v>
      </c>
      <c r="D56" s="125">
        <f>SUM('Calculadora de Pagamentos PR'!E31:E42)</f>
        <v>1316.003274912146</v>
      </c>
      <c r="E56" s="125">
        <f>SUM('Calculadora de Pagamentos PR'!E43:E54)</f>
        <v>817.19148757110031</v>
      </c>
      <c r="F56" s="125">
        <f>SUM('Calculadora de Pagamentos PR'!E55:E66)</f>
        <v>293.43911086300199</v>
      </c>
      <c r="G56" s="3"/>
    </row>
    <row r="57" spans="1:7" ht="18" customHeight="1" x14ac:dyDescent="0.25">
      <c r="A57" s="108" t="s">
        <v>66</v>
      </c>
      <c r="B57" s="129">
        <v>1000</v>
      </c>
      <c r="C57" s="125">
        <f>B57*(1+C$8)</f>
        <v>1020</v>
      </c>
      <c r="D57" s="125">
        <f t="shared" si="1"/>
        <v>1060.8</v>
      </c>
      <c r="E57" s="125">
        <f t="shared" si="1"/>
        <v>1124.4480000000001</v>
      </c>
      <c r="F57" s="125">
        <f t="shared" si="1"/>
        <v>1214.4038400000002</v>
      </c>
      <c r="G57" s="3"/>
    </row>
    <row r="58" spans="1:7" ht="6.9" customHeight="1" x14ac:dyDescent="0.25">
      <c r="A58" s="3"/>
      <c r="B58" s="31"/>
      <c r="C58" s="31"/>
      <c r="D58" s="31"/>
      <c r="E58" s="31"/>
      <c r="F58" s="31"/>
      <c r="G58" s="3"/>
    </row>
    <row r="59" spans="1:7" ht="18" customHeight="1" x14ac:dyDescent="0.25">
      <c r="A59" s="81" t="s">
        <v>67</v>
      </c>
      <c r="B59" s="126">
        <f>SUM(B48:B57)</f>
        <v>62043.49911531953</v>
      </c>
      <c r="C59" s="126">
        <f>SUM(C48:C57)</f>
        <v>62787.062119998853</v>
      </c>
      <c r="D59" s="126">
        <f>SUM(D48:D57)</f>
        <v>64595.843274912149</v>
      </c>
      <c r="E59" s="126">
        <f>SUM(E48:E57)</f>
        <v>67575.821887571103</v>
      </c>
      <c r="F59" s="126">
        <f>SUM(F48:F57)</f>
        <v>71906.75994286302</v>
      </c>
      <c r="G59" s="28"/>
    </row>
    <row r="60" spans="1:7" ht="18" customHeight="1" x14ac:dyDescent="0.25">
      <c r="B60" s="27"/>
      <c r="C60" s="27"/>
      <c r="D60" s="27"/>
      <c r="E60" s="27"/>
      <c r="F60" s="27"/>
    </row>
    <row r="61" spans="1:7" ht="18" customHeight="1" x14ac:dyDescent="0.25">
      <c r="A61" s="36" t="s">
        <v>68</v>
      </c>
      <c r="B61" s="29"/>
      <c r="C61" s="29"/>
      <c r="D61" s="29"/>
      <c r="E61" s="29"/>
      <c r="F61" s="29"/>
      <c r="G61" s="28"/>
    </row>
    <row r="62" spans="1:7" ht="6.9" customHeight="1" x14ac:dyDescent="0.25">
      <c r="A62" s="6"/>
      <c r="B62" s="31"/>
      <c r="C62" s="31"/>
      <c r="D62" s="31"/>
      <c r="E62" s="31"/>
      <c r="F62" s="31"/>
      <c r="G62" s="3"/>
    </row>
    <row r="63" spans="1:7" ht="18" customHeight="1" x14ac:dyDescent="0.25">
      <c r="A63" s="109" t="s">
        <v>69</v>
      </c>
      <c r="B63" s="130">
        <v>0</v>
      </c>
      <c r="C63" s="130">
        <v>0</v>
      </c>
      <c r="D63" s="130"/>
      <c r="E63" s="130">
        <v>0</v>
      </c>
      <c r="F63" s="130">
        <v>0</v>
      </c>
      <c r="G63" s="3"/>
    </row>
    <row r="64" spans="1:7" ht="18" customHeight="1" x14ac:dyDescent="0.25">
      <c r="A64" s="109" t="s">
        <v>70</v>
      </c>
      <c r="B64" s="130">
        <v>0</v>
      </c>
      <c r="C64" s="130">
        <v>0</v>
      </c>
      <c r="D64" s="130">
        <v>0</v>
      </c>
      <c r="E64" s="130">
        <v>0</v>
      </c>
      <c r="F64" s="130">
        <v>0</v>
      </c>
      <c r="G64" s="3"/>
    </row>
    <row r="65" spans="1:10" ht="6.9" customHeight="1" x14ac:dyDescent="0.25">
      <c r="A65" s="3"/>
      <c r="B65" s="31"/>
      <c r="C65" s="31"/>
      <c r="D65" s="31"/>
      <c r="E65" s="31"/>
      <c r="F65" s="31"/>
      <c r="G65" s="3"/>
    </row>
    <row r="66" spans="1:10" ht="18" customHeight="1" x14ac:dyDescent="0.25">
      <c r="A66" s="81" t="s">
        <v>71</v>
      </c>
      <c r="B66" s="126">
        <f>SUM(B63:B64)</f>
        <v>0</v>
      </c>
      <c r="C66" s="126">
        <f>SUM(C63:C64)</f>
        <v>0</v>
      </c>
      <c r="D66" s="126">
        <f>SUM(D63:D64)</f>
        <v>0</v>
      </c>
      <c r="E66" s="126">
        <f>SUM(E63:E64)</f>
        <v>0</v>
      </c>
      <c r="F66" s="126">
        <f>SUM(F63:F64)</f>
        <v>0</v>
      </c>
      <c r="G66" s="28"/>
      <c r="J66" s="32"/>
    </row>
    <row r="67" spans="1:10" ht="18" customHeight="1" x14ac:dyDescent="0.25">
      <c r="B67" s="27"/>
      <c r="C67" s="27"/>
      <c r="D67" s="27"/>
      <c r="E67" s="27"/>
      <c r="F67" s="27"/>
    </row>
    <row r="68" spans="1:10" ht="20.100000000000001" customHeight="1" x14ac:dyDescent="0.25">
      <c r="A68" s="79" t="s">
        <v>72</v>
      </c>
      <c r="B68" s="128">
        <f>B59+B66</f>
        <v>62043.49911531953</v>
      </c>
      <c r="C68" s="128">
        <f>C59+C66</f>
        <v>62787.062119998853</v>
      </c>
      <c r="D68" s="128">
        <f>D59+D66</f>
        <v>64595.843274912149</v>
      </c>
      <c r="E68" s="128">
        <f>E59+E66</f>
        <v>67575.821887571103</v>
      </c>
      <c r="F68" s="128">
        <f>F59+F66</f>
        <v>71906.75994286302</v>
      </c>
      <c r="G68" s="80"/>
    </row>
    <row r="69" spans="1:10" ht="18" customHeight="1" x14ac:dyDescent="0.25">
      <c r="B69" s="27"/>
      <c r="C69" s="27"/>
      <c r="D69" s="27"/>
      <c r="E69" s="27"/>
      <c r="F69" s="27"/>
    </row>
    <row r="70" spans="1:10" ht="20.100000000000001" customHeight="1" x14ac:dyDescent="0.25">
      <c r="A70" s="52" t="s">
        <v>73</v>
      </c>
      <c r="B70" s="86"/>
      <c r="C70" s="86"/>
      <c r="D70" s="86"/>
      <c r="E70" s="86"/>
      <c r="F70" s="86"/>
      <c r="G70" s="71"/>
    </row>
    <row r="71" spans="1:10" ht="6.9" customHeight="1" x14ac:dyDescent="0.25">
      <c r="A71" s="3"/>
      <c r="B71" s="31"/>
      <c r="C71" s="31"/>
      <c r="D71" s="31"/>
      <c r="E71" s="31"/>
      <c r="F71" s="31"/>
      <c r="G71" s="3"/>
    </row>
    <row r="72" spans="1:10" ht="18" customHeight="1" x14ac:dyDescent="0.25">
      <c r="A72" s="108" t="s">
        <v>74</v>
      </c>
      <c r="B72" s="125">
        <f>IF(ISBLANK('Entrada de Modelos'!$B$35),0,'Entrada de Modelos'!$B$35*(B42-B68))</f>
        <v>3530.7002654041412</v>
      </c>
      <c r="C72" s="125">
        <f>IF(ISBLANK('Entrada de Modelos'!$B$35),0,'Entrada de Modelos'!$B$35*(C42-C68))</f>
        <v>3750.5063640003441</v>
      </c>
      <c r="D72" s="125">
        <f>IF(ISBLANK('Entrada de Modelos'!$B$35),0,'Entrada de Modelos'!$B$35*(D42-D68))</f>
        <v>4411.3370175263517</v>
      </c>
      <c r="E72" s="125">
        <f>IF(ISBLANK('Entrada de Modelos'!$B$35),0,'Entrada de Modelos'!$B$35*(E42-E68))</f>
        <v>4626.7488337286732</v>
      </c>
      <c r="F72" s="125">
        <f>IF(ISBLANK('Entrada de Modelos'!$B$35),0,'Entrada de Modelos'!$B$35*(F42-F68))</f>
        <v>5319.4270491411007</v>
      </c>
      <c r="G72" s="3"/>
    </row>
    <row r="73" spans="1:10" ht="18" customHeight="1" x14ac:dyDescent="0.25">
      <c r="A73" s="108" t="s">
        <v>75</v>
      </c>
      <c r="B73" s="129">
        <v>0</v>
      </c>
      <c r="C73" s="129">
        <v>0</v>
      </c>
      <c r="D73" s="129">
        <v>0</v>
      </c>
      <c r="E73" s="129">
        <v>0</v>
      </c>
      <c r="F73" s="129">
        <v>0</v>
      </c>
      <c r="G73" s="3"/>
    </row>
    <row r="74" spans="1:10" ht="6.9" customHeight="1" thickBot="1" x14ac:dyDescent="0.3">
      <c r="A74" s="3"/>
      <c r="B74" s="31"/>
      <c r="C74" s="31"/>
      <c r="D74" s="31"/>
      <c r="E74" s="31"/>
      <c r="F74" s="31"/>
      <c r="G74" s="3"/>
    </row>
    <row r="75" spans="1:10" ht="20.100000000000001" customHeight="1" thickTop="1" x14ac:dyDescent="0.25">
      <c r="A75" s="81" t="s">
        <v>76</v>
      </c>
      <c r="B75" s="131">
        <f>SUM(B72:B73)</f>
        <v>3530.7002654041412</v>
      </c>
      <c r="C75" s="131">
        <f>SUM(C72:C73)</f>
        <v>3750.5063640003441</v>
      </c>
      <c r="D75" s="131">
        <f>SUM(D72:D73)</f>
        <v>4411.3370175263517</v>
      </c>
      <c r="E75" s="131">
        <f>SUM(E72:E73)</f>
        <v>4626.7488337286732</v>
      </c>
      <c r="F75" s="131">
        <f>SUM(F72:F73)</f>
        <v>5319.4270491411007</v>
      </c>
      <c r="G75" s="33"/>
    </row>
    <row r="76" spans="1:10" ht="18" customHeight="1" x14ac:dyDescent="0.25">
      <c r="B76" s="27"/>
      <c r="C76" s="27"/>
      <c r="D76" s="27"/>
      <c r="E76" s="27"/>
      <c r="F76" s="27"/>
    </row>
    <row r="77" spans="1:10" ht="24.6" customHeight="1" x14ac:dyDescent="0.25">
      <c r="A77" s="79" t="s">
        <v>77</v>
      </c>
      <c r="B77" s="128">
        <f>B42-B68-B75</f>
        <v>8238.3006192763296</v>
      </c>
      <c r="C77" s="128">
        <f>C42-C68-C75</f>
        <v>8751.1815160008027</v>
      </c>
      <c r="D77" s="128">
        <f>D42-D68-D75</f>
        <v>10293.119707561487</v>
      </c>
      <c r="E77" s="128">
        <f>E42-E68-E75</f>
        <v>10795.747278700237</v>
      </c>
      <c r="F77" s="128">
        <f>F42-F68-F75</f>
        <v>12411.996447995902</v>
      </c>
      <c r="G77" s="80"/>
    </row>
    <row r="78" spans="1:10" ht="18" customHeight="1" x14ac:dyDescent="0.25">
      <c r="B78" s="27"/>
      <c r="C78" s="27"/>
      <c r="D78" s="27"/>
      <c r="E78" s="27"/>
      <c r="F78" s="27"/>
    </row>
    <row r="79" spans="1:10" ht="18" customHeight="1" x14ac:dyDescent="0.25">
      <c r="B79" s="27"/>
      <c r="C79" s="27"/>
      <c r="D79" s="27"/>
      <c r="E79" s="27"/>
      <c r="F79" s="27"/>
    </row>
    <row r="80" spans="1:10" ht="18" customHeight="1" x14ac:dyDescent="0.25">
      <c r="B80" s="14"/>
      <c r="C80" s="14"/>
      <c r="D80" s="14"/>
      <c r="E80" s="14"/>
      <c r="F80" s="14"/>
    </row>
  </sheetData>
  <mergeCells count="2">
    <mergeCell ref="A1:G1"/>
    <mergeCell ref="A3:G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ignoredErrors>
    <ignoredError sqref="D53:F53 C5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3C871-11C2-4248-9A9B-D656541EDDD5}">
  <sheetPr>
    <tabColor rgb="FFFFC000"/>
  </sheetPr>
  <dimension ref="A1:H79"/>
  <sheetViews>
    <sheetView showGridLines="0" topLeftCell="A59" workbookViewId="0">
      <selection activeCell="G79" sqref="G79"/>
    </sheetView>
  </sheetViews>
  <sheetFormatPr baseColWidth="10" defaultColWidth="9.109375" defaultRowHeight="18" customHeight="1" x14ac:dyDescent="0.25"/>
  <cols>
    <col min="1" max="1" width="63.33203125" style="10" customWidth="1"/>
    <col min="2" max="2" width="16.6640625" style="10" customWidth="1"/>
    <col min="3" max="7" width="11.6640625" style="10" customWidth="1"/>
    <col min="8" max="8" width="4" style="10" customWidth="1"/>
    <col min="9" max="16384" width="9.109375" style="10"/>
  </cols>
  <sheetData>
    <row r="1" spans="1:8" ht="35.1" customHeight="1" thickBot="1" x14ac:dyDescent="0.3">
      <c r="A1" s="117" t="s">
        <v>78</v>
      </c>
      <c r="B1" s="117"/>
      <c r="C1" s="117"/>
      <c r="D1" s="117"/>
      <c r="E1" s="117"/>
      <c r="F1" s="117"/>
      <c r="G1" s="117"/>
      <c r="H1" s="117"/>
    </row>
    <row r="2" spans="1:8" ht="18" customHeight="1" thickTop="1" x14ac:dyDescent="0.25"/>
    <row r="3" spans="1:8" ht="18" customHeight="1" x14ac:dyDescent="0.25">
      <c r="A3" s="118" t="s">
        <v>4</v>
      </c>
      <c r="B3" s="119"/>
      <c r="C3" s="119"/>
      <c r="D3" s="119"/>
      <c r="E3" s="119"/>
      <c r="F3" s="119"/>
      <c r="G3" s="119"/>
      <c r="H3" s="119"/>
    </row>
    <row r="5" spans="1:8" ht="20.100000000000001" customHeight="1" x14ac:dyDescent="0.25">
      <c r="A5" s="52" t="s">
        <v>79</v>
      </c>
      <c r="B5" s="52"/>
      <c r="C5" s="52"/>
      <c r="D5" s="52"/>
      <c r="E5" s="52"/>
      <c r="F5" s="52"/>
      <c r="G5" s="70"/>
    </row>
    <row r="6" spans="1:8" ht="6.9" customHeight="1" x14ac:dyDescent="0.25"/>
    <row r="7" spans="1:8" ht="20.100000000000001" customHeight="1" x14ac:dyDescent="0.25">
      <c r="A7" s="87" t="s">
        <v>80</v>
      </c>
      <c r="B7" s="88" t="s">
        <v>81</v>
      </c>
      <c r="C7" s="89" t="s">
        <v>38</v>
      </c>
      <c r="D7" s="89" t="s">
        <v>39</v>
      </c>
      <c r="E7" s="89" t="s">
        <v>40</v>
      </c>
      <c r="F7" s="89" t="s">
        <v>41</v>
      </c>
      <c r="G7" s="89" t="s">
        <v>42</v>
      </c>
      <c r="H7" s="90"/>
    </row>
    <row r="8" spans="1:8" ht="6.9" customHeight="1" x14ac:dyDescent="0.25">
      <c r="A8" s="3"/>
      <c r="B8" s="3"/>
      <c r="C8" s="3"/>
      <c r="D8" s="3"/>
      <c r="E8" s="3"/>
      <c r="F8" s="3"/>
      <c r="G8" s="3"/>
      <c r="H8" s="3"/>
    </row>
    <row r="9" spans="1:8" ht="18" customHeight="1" x14ac:dyDescent="0.25">
      <c r="A9" s="108" t="s">
        <v>82</v>
      </c>
      <c r="B9" s="129">
        <v>50000</v>
      </c>
      <c r="C9" s="125">
        <f>'Fluxo de caixa'!B40</f>
        <v>155189.56071286293</v>
      </c>
      <c r="D9" s="125">
        <f>'Fluxo de caixa'!C40</f>
        <v>110559.56532712968</v>
      </c>
      <c r="E9" s="125">
        <f>'Fluxo de caixa'!D40</f>
        <v>141116.44928787035</v>
      </c>
      <c r="F9" s="125">
        <f>'Fluxo de caixa'!E40</f>
        <v>197797.14903240875</v>
      </c>
      <c r="G9" s="125">
        <f>'Fluxo de caixa'!F40</f>
        <v>130690.34556953474</v>
      </c>
      <c r="H9" s="3"/>
    </row>
    <row r="10" spans="1:8" ht="18" customHeight="1" x14ac:dyDescent="0.25">
      <c r="A10" s="108" t="s">
        <v>83</v>
      </c>
      <c r="B10" s="129">
        <v>3000</v>
      </c>
      <c r="C10" s="125">
        <f t="shared" ref="C10:G11" si="0">B10</f>
        <v>3000</v>
      </c>
      <c r="D10" s="125">
        <f t="shared" si="0"/>
        <v>3000</v>
      </c>
      <c r="E10" s="125">
        <f t="shared" si="0"/>
        <v>3000</v>
      </c>
      <c r="F10" s="125">
        <f t="shared" si="0"/>
        <v>3000</v>
      </c>
      <c r="G10" s="125">
        <f t="shared" si="0"/>
        <v>3000</v>
      </c>
      <c r="H10" s="3"/>
    </row>
    <row r="11" spans="1:8" ht="18" customHeight="1" x14ac:dyDescent="0.25">
      <c r="A11" s="108" t="s">
        <v>84</v>
      </c>
      <c r="B11" s="129">
        <v>25000</v>
      </c>
      <c r="C11" s="125">
        <f t="shared" si="0"/>
        <v>25000</v>
      </c>
      <c r="D11" s="125">
        <f t="shared" si="0"/>
        <v>25000</v>
      </c>
      <c r="E11" s="125">
        <f t="shared" si="0"/>
        <v>25000</v>
      </c>
      <c r="F11" s="125">
        <f t="shared" si="0"/>
        <v>25000</v>
      </c>
      <c r="G11" s="125">
        <f t="shared" si="0"/>
        <v>25000</v>
      </c>
      <c r="H11" s="3"/>
    </row>
    <row r="12" spans="1:8" ht="18" customHeight="1" x14ac:dyDescent="0.25">
      <c r="A12" s="108" t="s">
        <v>85</v>
      </c>
      <c r="B12" s="129">
        <v>0</v>
      </c>
      <c r="C12" s="125">
        <f t="shared" ref="C12:G13" si="1">B12</f>
        <v>0</v>
      </c>
      <c r="D12" s="125">
        <f t="shared" si="1"/>
        <v>0</v>
      </c>
      <c r="E12" s="125">
        <f t="shared" si="1"/>
        <v>0</v>
      </c>
      <c r="F12" s="125">
        <f t="shared" si="1"/>
        <v>0</v>
      </c>
      <c r="G12" s="125">
        <f t="shared" si="1"/>
        <v>0</v>
      </c>
      <c r="H12" s="3"/>
    </row>
    <row r="13" spans="1:8" ht="18" customHeight="1" x14ac:dyDescent="0.25">
      <c r="A13" s="108" t="s">
        <v>86</v>
      </c>
      <c r="B13" s="129">
        <v>0</v>
      </c>
      <c r="C13" s="125">
        <f t="shared" si="1"/>
        <v>0</v>
      </c>
      <c r="D13" s="125">
        <f t="shared" si="1"/>
        <v>0</v>
      </c>
      <c r="E13" s="125">
        <f t="shared" si="1"/>
        <v>0</v>
      </c>
      <c r="F13" s="125">
        <f t="shared" si="1"/>
        <v>0</v>
      </c>
      <c r="G13" s="125">
        <f t="shared" si="1"/>
        <v>0</v>
      </c>
      <c r="H13" s="3"/>
    </row>
    <row r="14" spans="1:8" ht="18" customHeight="1" x14ac:dyDescent="0.25">
      <c r="A14" s="108" t="s">
        <v>87</v>
      </c>
      <c r="B14" s="129">
        <v>5000</v>
      </c>
      <c r="C14" s="125">
        <f>+B14</f>
        <v>5000</v>
      </c>
      <c r="D14" s="125">
        <f>+C14</f>
        <v>5000</v>
      </c>
      <c r="E14" s="125">
        <f>+D14</f>
        <v>5000</v>
      </c>
      <c r="F14" s="125">
        <f>+E14</f>
        <v>5000</v>
      </c>
      <c r="G14" s="125">
        <f>+F14</f>
        <v>5000</v>
      </c>
      <c r="H14" s="3"/>
    </row>
    <row r="15" spans="1:8" ht="6.9" customHeight="1" x14ac:dyDescent="0.25">
      <c r="A15" s="3"/>
      <c r="B15" s="31"/>
      <c r="C15" s="31"/>
      <c r="D15" s="31"/>
      <c r="E15" s="31"/>
      <c r="F15" s="31"/>
      <c r="G15" s="31"/>
      <c r="H15" s="3"/>
    </row>
    <row r="16" spans="1:8" ht="20.100000000000001" customHeight="1" x14ac:dyDescent="0.25">
      <c r="A16" s="92" t="s">
        <v>88</v>
      </c>
      <c r="B16" s="132">
        <f t="shared" ref="B16:G16" si="2">SUM(B9:B14)</f>
        <v>83000</v>
      </c>
      <c r="C16" s="132">
        <f>SUM(C9:C14)</f>
        <v>188189.56071286293</v>
      </c>
      <c r="D16" s="132">
        <f t="shared" si="2"/>
        <v>143559.56532712968</v>
      </c>
      <c r="E16" s="132">
        <f t="shared" si="2"/>
        <v>174116.44928787035</v>
      </c>
      <c r="F16" s="132">
        <f t="shared" si="2"/>
        <v>230797.14903240875</v>
      </c>
      <c r="G16" s="132">
        <f t="shared" si="2"/>
        <v>163690.34556953475</v>
      </c>
      <c r="H16" s="91"/>
    </row>
    <row r="17" spans="1:8" ht="20.100000000000001" customHeight="1" x14ac:dyDescent="0.25">
      <c r="B17" s="27"/>
      <c r="C17" s="27"/>
      <c r="D17" s="27"/>
      <c r="E17" s="27"/>
      <c r="F17" s="27"/>
      <c r="G17" s="27"/>
    </row>
    <row r="18" spans="1:8" ht="20.100000000000001" customHeight="1" x14ac:dyDescent="0.25">
      <c r="A18" s="87" t="s">
        <v>89</v>
      </c>
      <c r="B18" s="88" t="s">
        <v>81</v>
      </c>
      <c r="C18" s="89" t="s">
        <v>38</v>
      </c>
      <c r="D18" s="89" t="s">
        <v>39</v>
      </c>
      <c r="E18" s="89" t="s">
        <v>40</v>
      </c>
      <c r="F18" s="89" t="s">
        <v>41</v>
      </c>
      <c r="G18" s="89" t="s">
        <v>42</v>
      </c>
      <c r="H18" s="90"/>
    </row>
    <row r="19" spans="1:8" ht="6.9" customHeight="1" x14ac:dyDescent="0.25">
      <c r="A19" s="3"/>
      <c r="B19" s="31"/>
      <c r="C19" s="31"/>
      <c r="D19" s="31"/>
      <c r="E19" s="31"/>
      <c r="F19" s="31"/>
      <c r="G19" s="31"/>
      <c r="H19" s="3"/>
    </row>
    <row r="20" spans="1:8" ht="18" customHeight="1" x14ac:dyDescent="0.25">
      <c r="A20" s="108" t="s">
        <v>90</v>
      </c>
      <c r="B20" s="129">
        <v>20000</v>
      </c>
      <c r="C20" s="125">
        <f t="shared" ref="C20:G21" si="3">B20</f>
        <v>20000</v>
      </c>
      <c r="D20" s="125">
        <f t="shared" si="3"/>
        <v>20000</v>
      </c>
      <c r="E20" s="125">
        <f t="shared" si="3"/>
        <v>20000</v>
      </c>
      <c r="F20" s="125">
        <f t="shared" si="3"/>
        <v>20000</v>
      </c>
      <c r="G20" s="125">
        <f t="shared" si="3"/>
        <v>20000</v>
      </c>
      <c r="H20" s="3"/>
    </row>
    <row r="21" spans="1:8" ht="18" customHeight="1" x14ac:dyDescent="0.25">
      <c r="A21" s="108" t="s">
        <v>2</v>
      </c>
      <c r="B21" s="129">
        <v>10000</v>
      </c>
      <c r="C21" s="125">
        <f t="shared" si="3"/>
        <v>10000</v>
      </c>
      <c r="D21" s="125">
        <f t="shared" si="3"/>
        <v>10000</v>
      </c>
      <c r="E21" s="125">
        <f t="shared" si="3"/>
        <v>10000</v>
      </c>
      <c r="F21" s="125">
        <f t="shared" si="3"/>
        <v>10000</v>
      </c>
      <c r="G21" s="125">
        <f t="shared" si="3"/>
        <v>10000</v>
      </c>
      <c r="H21" s="3"/>
    </row>
    <row r="22" spans="1:8" ht="18" customHeight="1" x14ac:dyDescent="0.25">
      <c r="A22" s="108" t="s">
        <v>91</v>
      </c>
      <c r="B22" s="129">
        <v>0</v>
      </c>
      <c r="C22" s="125">
        <f t="shared" ref="C22:G23" si="4">B22</f>
        <v>0</v>
      </c>
      <c r="D22" s="125">
        <f t="shared" si="4"/>
        <v>0</v>
      </c>
      <c r="E22" s="125">
        <f t="shared" si="4"/>
        <v>0</v>
      </c>
      <c r="F22" s="125">
        <f t="shared" si="4"/>
        <v>0</v>
      </c>
      <c r="G22" s="125">
        <f t="shared" si="4"/>
        <v>0</v>
      </c>
      <c r="H22" s="3"/>
    </row>
    <row r="23" spans="1:8" ht="18" customHeight="1" x14ac:dyDescent="0.25">
      <c r="A23" s="108" t="s">
        <v>92</v>
      </c>
      <c r="B23" s="129">
        <v>10000</v>
      </c>
      <c r="C23" s="125">
        <f t="shared" si="4"/>
        <v>10000</v>
      </c>
      <c r="D23" s="125">
        <f t="shared" si="4"/>
        <v>10000</v>
      </c>
      <c r="E23" s="125">
        <f t="shared" si="4"/>
        <v>10000</v>
      </c>
      <c r="F23" s="125">
        <f t="shared" si="4"/>
        <v>10000</v>
      </c>
      <c r="G23" s="125">
        <f t="shared" si="4"/>
        <v>10000</v>
      </c>
      <c r="H23" s="3"/>
    </row>
    <row r="24" spans="1:8" ht="18" customHeight="1" x14ac:dyDescent="0.25">
      <c r="A24" s="108" t="s">
        <v>93</v>
      </c>
      <c r="B24" s="125"/>
      <c r="C24" s="125">
        <f>B24+'Lucros e prejuízos'!B49</f>
        <v>6000</v>
      </c>
      <c r="D24" s="125">
        <f>C24+'Lucros e prejuízos'!C49</f>
        <v>12120</v>
      </c>
      <c r="E24" s="125">
        <f>D24+'Lucros e prejuízos'!D49</f>
        <v>18360</v>
      </c>
      <c r="F24" s="125">
        <f>E24+'Lucros e prejuízos'!E49</f>
        <v>24720</v>
      </c>
      <c r="G24" s="125">
        <f>F24+'Lucros e prejuízos'!F49</f>
        <v>31200</v>
      </c>
      <c r="H24" s="3"/>
    </row>
    <row r="25" spans="1:8" ht="6.9" customHeight="1" x14ac:dyDescent="0.25">
      <c r="A25" s="3"/>
      <c r="B25" s="31"/>
      <c r="C25" s="31"/>
      <c r="D25" s="31"/>
      <c r="E25" s="31"/>
      <c r="F25" s="31"/>
      <c r="G25" s="31"/>
      <c r="H25" s="3"/>
    </row>
    <row r="26" spans="1:8" ht="20.100000000000001" customHeight="1" x14ac:dyDescent="0.25">
      <c r="A26" s="92" t="s">
        <v>94</v>
      </c>
      <c r="B26" s="132">
        <f t="shared" ref="B26:G26" si="5">SUM(B20:B23)-B24</f>
        <v>40000</v>
      </c>
      <c r="C26" s="132">
        <f t="shared" si="5"/>
        <v>34000</v>
      </c>
      <c r="D26" s="132">
        <f t="shared" si="5"/>
        <v>27880</v>
      </c>
      <c r="E26" s="132">
        <f>SUM(E20:E23)-E24</f>
        <v>21640</v>
      </c>
      <c r="F26" s="132">
        <f t="shared" si="5"/>
        <v>15280</v>
      </c>
      <c r="G26" s="132">
        <f t="shared" si="5"/>
        <v>8800</v>
      </c>
      <c r="H26" s="91"/>
    </row>
    <row r="27" spans="1:8" ht="20.100000000000001" customHeight="1" x14ac:dyDescent="0.25">
      <c r="B27" s="27"/>
      <c r="C27" s="27"/>
      <c r="D27" s="27"/>
      <c r="E27" s="27"/>
      <c r="F27" s="27"/>
      <c r="G27" s="27"/>
    </row>
    <row r="28" spans="1:8" ht="20.100000000000001" customHeight="1" x14ac:dyDescent="0.25">
      <c r="A28" s="87" t="s">
        <v>95</v>
      </c>
      <c r="B28" s="88" t="s">
        <v>81</v>
      </c>
      <c r="C28" s="89" t="s">
        <v>38</v>
      </c>
      <c r="D28" s="89" t="s">
        <v>39</v>
      </c>
      <c r="E28" s="89" t="s">
        <v>40</v>
      </c>
      <c r="F28" s="89" t="s">
        <v>41</v>
      </c>
      <c r="G28" s="89" t="s">
        <v>42</v>
      </c>
      <c r="H28" s="90"/>
    </row>
    <row r="29" spans="1:8" ht="6.9" customHeight="1" x14ac:dyDescent="0.25">
      <c r="A29" s="3"/>
      <c r="B29" s="31"/>
      <c r="C29" s="31"/>
      <c r="D29" s="31"/>
      <c r="E29" s="31"/>
      <c r="F29" s="31"/>
      <c r="G29" s="31"/>
      <c r="H29" s="3"/>
    </row>
    <row r="30" spans="1:8" ht="18" customHeight="1" x14ac:dyDescent="0.25">
      <c r="A30" s="108" t="s">
        <v>96</v>
      </c>
      <c r="B30" s="129">
        <v>0</v>
      </c>
      <c r="C30" s="125">
        <f t="shared" ref="C30:G32" si="6">B30</f>
        <v>0</v>
      </c>
      <c r="D30" s="125">
        <f t="shared" si="6"/>
        <v>0</v>
      </c>
      <c r="E30" s="125">
        <f t="shared" si="6"/>
        <v>0</v>
      </c>
      <c r="F30" s="125">
        <f t="shared" si="6"/>
        <v>0</v>
      </c>
      <c r="G30" s="125">
        <f t="shared" si="6"/>
        <v>0</v>
      </c>
      <c r="H30" s="3"/>
    </row>
    <row r="31" spans="1:8" ht="18" customHeight="1" x14ac:dyDescent="0.25">
      <c r="A31" s="108" t="s">
        <v>86</v>
      </c>
      <c r="B31" s="129">
        <v>0</v>
      </c>
      <c r="C31" s="125">
        <f t="shared" si="6"/>
        <v>0</v>
      </c>
      <c r="D31" s="125">
        <f t="shared" si="6"/>
        <v>0</v>
      </c>
      <c r="E31" s="125">
        <f t="shared" si="6"/>
        <v>0</v>
      </c>
      <c r="F31" s="125">
        <f t="shared" si="6"/>
        <v>0</v>
      </c>
      <c r="G31" s="125">
        <f t="shared" si="6"/>
        <v>0</v>
      </c>
      <c r="H31" s="3"/>
    </row>
    <row r="32" spans="1:8" ht="18" customHeight="1" x14ac:dyDescent="0.25">
      <c r="A32" s="108" t="s">
        <v>97</v>
      </c>
      <c r="B32" s="129">
        <v>0</v>
      </c>
      <c r="C32" s="125">
        <f t="shared" si="6"/>
        <v>0</v>
      </c>
      <c r="D32" s="125">
        <f t="shared" si="6"/>
        <v>0</v>
      </c>
      <c r="E32" s="125">
        <f t="shared" si="6"/>
        <v>0</v>
      </c>
      <c r="F32" s="125">
        <f t="shared" si="6"/>
        <v>0</v>
      </c>
      <c r="G32" s="125">
        <f t="shared" si="6"/>
        <v>0</v>
      </c>
      <c r="H32" s="3"/>
    </row>
    <row r="33" spans="1:8" ht="18" customHeight="1" x14ac:dyDescent="0.25">
      <c r="A33" s="108" t="s">
        <v>98</v>
      </c>
      <c r="B33" s="129">
        <v>0</v>
      </c>
      <c r="C33" s="125">
        <f t="shared" ref="C33:G34" si="7">B33</f>
        <v>0</v>
      </c>
      <c r="D33" s="125">
        <f t="shared" si="7"/>
        <v>0</v>
      </c>
      <c r="E33" s="125">
        <f t="shared" si="7"/>
        <v>0</v>
      </c>
      <c r="F33" s="125">
        <f t="shared" si="7"/>
        <v>0</v>
      </c>
      <c r="G33" s="125">
        <f t="shared" si="7"/>
        <v>0</v>
      </c>
      <c r="H33" s="3"/>
    </row>
    <row r="34" spans="1:8" ht="18" customHeight="1" x14ac:dyDescent="0.25">
      <c r="A34" s="108" t="s">
        <v>99</v>
      </c>
      <c r="B34" s="129">
        <v>0</v>
      </c>
      <c r="C34" s="125">
        <f t="shared" si="7"/>
        <v>0</v>
      </c>
      <c r="D34" s="125">
        <f t="shared" si="7"/>
        <v>0</v>
      </c>
      <c r="E34" s="125">
        <f t="shared" si="7"/>
        <v>0</v>
      </c>
      <c r="F34" s="125">
        <f t="shared" si="7"/>
        <v>0</v>
      </c>
      <c r="G34" s="125">
        <f t="shared" si="7"/>
        <v>0</v>
      </c>
      <c r="H34" s="3"/>
    </row>
    <row r="35" spans="1:8" ht="6.9" customHeight="1" x14ac:dyDescent="0.25">
      <c r="A35" s="3"/>
      <c r="B35" s="31"/>
      <c r="C35" s="31"/>
      <c r="D35" s="31"/>
      <c r="E35" s="31"/>
      <c r="F35" s="31"/>
      <c r="G35" s="31"/>
      <c r="H35" s="3"/>
    </row>
    <row r="36" spans="1:8" ht="20.100000000000001" customHeight="1" x14ac:dyDescent="0.25">
      <c r="A36" s="92" t="s">
        <v>100</v>
      </c>
      <c r="B36" s="132">
        <f t="shared" ref="B36:G36" si="8">SUM(B30:B34)</f>
        <v>0</v>
      </c>
      <c r="C36" s="132">
        <f t="shared" si="8"/>
        <v>0</v>
      </c>
      <c r="D36" s="132">
        <f t="shared" si="8"/>
        <v>0</v>
      </c>
      <c r="E36" s="132">
        <f t="shared" si="8"/>
        <v>0</v>
      </c>
      <c r="F36" s="132">
        <f t="shared" si="8"/>
        <v>0</v>
      </c>
      <c r="G36" s="132">
        <f t="shared" si="8"/>
        <v>0</v>
      </c>
      <c r="H36" s="91"/>
    </row>
    <row r="37" spans="1:8" ht="20.100000000000001" customHeight="1" thickBot="1" x14ac:dyDescent="0.3">
      <c r="B37" s="27"/>
      <c r="C37" s="27"/>
      <c r="D37" s="27"/>
      <c r="E37" s="27"/>
      <c r="F37" s="27"/>
      <c r="G37" s="27"/>
    </row>
    <row r="38" spans="1:8" s="95" customFormat="1" ht="20.100000000000001" customHeight="1" thickTop="1" x14ac:dyDescent="0.25">
      <c r="A38" s="93" t="s">
        <v>101</v>
      </c>
      <c r="B38" s="133">
        <f t="shared" ref="B38:G38" si="9">B16+B26+B36</f>
        <v>123000</v>
      </c>
      <c r="C38" s="133">
        <f t="shared" si="9"/>
        <v>222189.56071286293</v>
      </c>
      <c r="D38" s="133">
        <f t="shared" si="9"/>
        <v>171439.56532712968</v>
      </c>
      <c r="E38" s="133">
        <f t="shared" si="9"/>
        <v>195756.44928787035</v>
      </c>
      <c r="F38" s="133">
        <f t="shared" si="9"/>
        <v>246077.14903240875</v>
      </c>
      <c r="G38" s="133">
        <f t="shared" si="9"/>
        <v>172490.34556953475</v>
      </c>
      <c r="H38" s="94"/>
    </row>
    <row r="39" spans="1:8" ht="18" customHeight="1" x14ac:dyDescent="0.25">
      <c r="B39" s="42"/>
      <c r="C39" s="42"/>
      <c r="D39" s="42"/>
      <c r="E39" s="42"/>
      <c r="F39" s="42"/>
      <c r="G39" s="42"/>
    </row>
    <row r="40" spans="1:8" ht="20.100000000000001" customHeight="1" x14ac:dyDescent="0.25">
      <c r="A40" s="52" t="s">
        <v>102</v>
      </c>
      <c r="B40" s="52"/>
      <c r="C40" s="52"/>
      <c r="D40" s="52"/>
      <c r="E40" s="52"/>
      <c r="F40" s="52"/>
      <c r="G40" s="70"/>
    </row>
    <row r="41" spans="1:8" ht="6.9" customHeight="1" x14ac:dyDescent="0.25">
      <c r="B41" s="27"/>
      <c r="C41" s="27"/>
      <c r="D41" s="27"/>
      <c r="E41" s="27"/>
      <c r="F41" s="27"/>
      <c r="G41" s="27"/>
    </row>
    <row r="42" spans="1:8" ht="20.100000000000001" customHeight="1" x14ac:dyDescent="0.25">
      <c r="A42" s="87" t="s">
        <v>103</v>
      </c>
      <c r="B42" s="88" t="s">
        <v>81</v>
      </c>
      <c r="C42" s="89" t="s">
        <v>38</v>
      </c>
      <c r="D42" s="89" t="s">
        <v>39</v>
      </c>
      <c r="E42" s="89" t="s">
        <v>40</v>
      </c>
      <c r="F42" s="89" t="s">
        <v>41</v>
      </c>
      <c r="G42" s="89" t="s">
        <v>42</v>
      </c>
      <c r="H42" s="90"/>
    </row>
    <row r="43" spans="1:8" ht="6.9" customHeight="1" x14ac:dyDescent="0.25">
      <c r="A43" s="3"/>
      <c r="B43" s="31"/>
      <c r="C43" s="41"/>
      <c r="D43" s="41"/>
      <c r="E43" s="41"/>
      <c r="F43" s="41"/>
      <c r="G43" s="41"/>
      <c r="H43" s="3"/>
    </row>
    <row r="44" spans="1:8" ht="18" customHeight="1" x14ac:dyDescent="0.25">
      <c r="A44" s="108" t="s">
        <v>104</v>
      </c>
      <c r="B44" s="129">
        <v>2000</v>
      </c>
      <c r="C44" s="125">
        <f t="shared" ref="C44:G47" si="10">B44</f>
        <v>2000</v>
      </c>
      <c r="D44" s="125">
        <f t="shared" si="10"/>
        <v>2000</v>
      </c>
      <c r="E44" s="125">
        <f t="shared" si="10"/>
        <v>2000</v>
      </c>
      <c r="F44" s="125">
        <f t="shared" si="10"/>
        <v>2000</v>
      </c>
      <c r="G44" s="125">
        <f t="shared" si="10"/>
        <v>2000</v>
      </c>
      <c r="H44" s="3"/>
    </row>
    <row r="45" spans="1:8" ht="18" customHeight="1" x14ac:dyDescent="0.25">
      <c r="A45" s="108" t="s">
        <v>105</v>
      </c>
      <c r="B45" s="129">
        <v>0</v>
      </c>
      <c r="C45" s="125">
        <f t="shared" si="10"/>
        <v>0</v>
      </c>
      <c r="D45" s="125">
        <f t="shared" si="10"/>
        <v>0</v>
      </c>
      <c r="E45" s="125">
        <f t="shared" si="10"/>
        <v>0</v>
      </c>
      <c r="F45" s="125">
        <f t="shared" si="10"/>
        <v>0</v>
      </c>
      <c r="G45" s="125">
        <f t="shared" si="10"/>
        <v>0</v>
      </c>
      <c r="H45" s="3"/>
    </row>
    <row r="46" spans="1:8" ht="18" customHeight="1" x14ac:dyDescent="0.25">
      <c r="A46" s="108" t="s">
        <v>106</v>
      </c>
      <c r="B46" s="129">
        <v>0</v>
      </c>
      <c r="C46" s="125">
        <f t="shared" si="10"/>
        <v>0</v>
      </c>
      <c r="D46" s="125">
        <f t="shared" si="10"/>
        <v>0</v>
      </c>
      <c r="E46" s="125">
        <f t="shared" si="10"/>
        <v>0</v>
      </c>
      <c r="F46" s="125">
        <f t="shared" si="10"/>
        <v>0</v>
      </c>
      <c r="G46" s="125">
        <f t="shared" si="10"/>
        <v>0</v>
      </c>
      <c r="H46" s="3"/>
    </row>
    <row r="47" spans="1:8" ht="18" customHeight="1" x14ac:dyDescent="0.25">
      <c r="A47" s="108" t="s">
        <v>107</v>
      </c>
      <c r="B47" s="129">
        <v>0</v>
      </c>
      <c r="C47" s="125">
        <f t="shared" si="10"/>
        <v>0</v>
      </c>
      <c r="D47" s="125">
        <f t="shared" si="10"/>
        <v>0</v>
      </c>
      <c r="E47" s="125">
        <f t="shared" si="10"/>
        <v>0</v>
      </c>
      <c r="F47" s="125">
        <f t="shared" si="10"/>
        <v>0</v>
      </c>
      <c r="G47" s="125">
        <f t="shared" si="10"/>
        <v>0</v>
      </c>
      <c r="H47" s="3"/>
    </row>
    <row r="48" spans="1:8" ht="18" customHeight="1" x14ac:dyDescent="0.25">
      <c r="A48" s="108" t="s">
        <v>108</v>
      </c>
      <c r="B48" s="129">
        <v>100</v>
      </c>
      <c r="C48" s="125">
        <f>+B48</f>
        <v>100</v>
      </c>
      <c r="D48" s="125">
        <f>+C48</f>
        <v>100</v>
      </c>
      <c r="E48" s="125">
        <f>+D48</f>
        <v>100</v>
      </c>
      <c r="F48" s="125">
        <f>+E48</f>
        <v>100</v>
      </c>
      <c r="G48" s="125">
        <f>+F48</f>
        <v>100</v>
      </c>
      <c r="H48" s="3"/>
    </row>
    <row r="49" spans="1:8" ht="6.9" customHeight="1" x14ac:dyDescent="0.25">
      <c r="A49" s="3"/>
      <c r="B49" s="31"/>
      <c r="C49" s="31"/>
      <c r="D49" s="31"/>
      <c r="E49" s="31"/>
      <c r="F49" s="31"/>
      <c r="G49" s="31"/>
      <c r="H49" s="3"/>
    </row>
    <row r="50" spans="1:8" ht="20.100000000000001" customHeight="1" x14ac:dyDescent="0.25">
      <c r="A50" s="92" t="s">
        <v>109</v>
      </c>
      <c r="B50" s="132">
        <f t="shared" ref="B50:G50" si="11">SUM(B44:B48)</f>
        <v>2100</v>
      </c>
      <c r="C50" s="132">
        <f t="shared" si="11"/>
        <v>2100</v>
      </c>
      <c r="D50" s="132">
        <f t="shared" si="11"/>
        <v>2100</v>
      </c>
      <c r="E50" s="132">
        <f t="shared" si="11"/>
        <v>2100</v>
      </c>
      <c r="F50" s="132">
        <f t="shared" si="11"/>
        <v>2100</v>
      </c>
      <c r="G50" s="132">
        <f t="shared" si="11"/>
        <v>2100</v>
      </c>
      <c r="H50" s="91"/>
    </row>
    <row r="51" spans="1:8" ht="18" customHeight="1" x14ac:dyDescent="0.25">
      <c r="B51" s="27"/>
      <c r="C51" s="27"/>
      <c r="D51" s="27"/>
      <c r="E51" s="27"/>
      <c r="F51" s="27"/>
      <c r="G51" s="27"/>
    </row>
    <row r="52" spans="1:8" ht="20.100000000000001" customHeight="1" x14ac:dyDescent="0.25">
      <c r="A52" s="87" t="s">
        <v>110</v>
      </c>
      <c r="B52" s="88" t="s">
        <v>81</v>
      </c>
      <c r="C52" s="89" t="s">
        <v>38</v>
      </c>
      <c r="D52" s="89" t="s">
        <v>39</v>
      </c>
      <c r="E52" s="89" t="s">
        <v>40</v>
      </c>
      <c r="F52" s="89" t="s">
        <v>41</v>
      </c>
      <c r="G52" s="89" t="s">
        <v>42</v>
      </c>
      <c r="H52" s="90"/>
    </row>
    <row r="53" spans="1:8" ht="6.9" customHeight="1" x14ac:dyDescent="0.25">
      <c r="A53" s="3"/>
      <c r="B53" s="31"/>
      <c r="C53" s="31"/>
      <c r="D53" s="31"/>
      <c r="E53" s="31"/>
      <c r="F53" s="31"/>
      <c r="G53" s="31"/>
      <c r="H53" s="3"/>
    </row>
    <row r="54" spans="1:8" ht="18" customHeight="1" x14ac:dyDescent="0.25">
      <c r="A54" s="108" t="s">
        <v>111</v>
      </c>
      <c r="B54" s="125">
        <f>IF('Calculadora de Pagamentos PR'!B6="",0,'Calculadora de Pagamentos PR'!B6)</f>
        <v>50000</v>
      </c>
      <c r="C54" s="125">
        <f>IF('Calculadora de Pagamentos PR'!B19="",0,'Calculadora de Pagamentos PR'!B19)</f>
        <v>40951.260093586599</v>
      </c>
      <c r="D54" s="125">
        <f>IF('Calculadora de Pagamentos PR'!B31="",0,'Calculadora de Pagamentos PR'!B31)</f>
        <v>31450.083191852536</v>
      </c>
      <c r="E54" s="125">
        <f>IF('Calculadora de Pagamentos PR'!B43="",0,'Calculadora de Pagamentos PR'!B43)</f>
        <v>21473.847445031755</v>
      </c>
      <c r="F54" s="125">
        <f>IF('Calculadora de Pagamentos PR'!B55="",0,'Calculadora de Pagamentos PR'!B55)</f>
        <v>10998.799910869926</v>
      </c>
      <c r="G54" s="125">
        <f>IF('Calculadora de Pagamentos PR'!B67="",0,'Calculadora de Pagamentos PR'!B67)</f>
        <v>0</v>
      </c>
      <c r="H54" s="3"/>
    </row>
    <row r="55" spans="1:8" ht="18" customHeight="1" x14ac:dyDescent="0.25">
      <c r="A55" s="108" t="s">
        <v>112</v>
      </c>
      <c r="B55" s="129">
        <v>100000</v>
      </c>
      <c r="C55" s="129">
        <v>200000</v>
      </c>
      <c r="D55" s="129">
        <v>150000</v>
      </c>
      <c r="E55" s="129">
        <v>175000</v>
      </c>
      <c r="F55" s="129">
        <v>225000</v>
      </c>
      <c r="G55" s="129">
        <v>150000</v>
      </c>
      <c r="H55" s="3"/>
    </row>
    <row r="56" spans="1:8" ht="6.9" customHeight="1" x14ac:dyDescent="0.25">
      <c r="A56" s="3"/>
      <c r="B56" s="31"/>
      <c r="C56" s="31"/>
      <c r="D56" s="31"/>
      <c r="E56" s="31"/>
      <c r="F56" s="31"/>
      <c r="G56" s="31"/>
      <c r="H56" s="3"/>
    </row>
    <row r="57" spans="1:8" ht="20.100000000000001" customHeight="1" x14ac:dyDescent="0.25">
      <c r="A57" s="92" t="s">
        <v>113</v>
      </c>
      <c r="B57" s="132">
        <f t="shared" ref="B57:G57" si="12">B50+B54+B55</f>
        <v>152100</v>
      </c>
      <c r="C57" s="132">
        <f t="shared" si="12"/>
        <v>243051.26009358661</v>
      </c>
      <c r="D57" s="132">
        <f t="shared" si="12"/>
        <v>183550.08319185255</v>
      </c>
      <c r="E57" s="132">
        <f t="shared" si="12"/>
        <v>198573.84744503174</v>
      </c>
      <c r="F57" s="132">
        <f t="shared" si="12"/>
        <v>238098.79991086992</v>
      </c>
      <c r="G57" s="132">
        <f t="shared" si="12"/>
        <v>152100</v>
      </c>
      <c r="H57" s="91"/>
    </row>
    <row r="58" spans="1:8" ht="18" customHeight="1" x14ac:dyDescent="0.25">
      <c r="B58" s="27"/>
      <c r="C58" s="27"/>
      <c r="D58" s="27"/>
      <c r="E58" s="27"/>
      <c r="F58" s="27"/>
      <c r="G58" s="27"/>
    </row>
    <row r="59" spans="1:8" ht="20.100000000000001" customHeight="1" x14ac:dyDescent="0.25">
      <c r="A59" s="87" t="s">
        <v>114</v>
      </c>
      <c r="B59" s="88" t="s">
        <v>81</v>
      </c>
      <c r="C59" s="89" t="s">
        <v>38</v>
      </c>
      <c r="D59" s="89" t="s">
        <v>39</v>
      </c>
      <c r="E59" s="89" t="s">
        <v>40</v>
      </c>
      <c r="F59" s="89" t="s">
        <v>41</v>
      </c>
      <c r="G59" s="89" t="s">
        <v>42</v>
      </c>
      <c r="H59" s="90"/>
    </row>
    <row r="60" spans="1:8" ht="6.9" customHeight="1" x14ac:dyDescent="0.25">
      <c r="A60" s="3"/>
      <c r="B60" s="31"/>
      <c r="C60" s="31"/>
      <c r="D60" s="31"/>
      <c r="E60" s="31"/>
      <c r="F60" s="31"/>
      <c r="G60" s="31"/>
      <c r="H60" s="3"/>
    </row>
    <row r="61" spans="1:8" ht="18" customHeight="1" x14ac:dyDescent="0.25">
      <c r="A61" s="108" t="s">
        <v>115</v>
      </c>
      <c r="B61" s="129">
        <v>0</v>
      </c>
      <c r="C61" s="125">
        <f t="shared" ref="C61:G62" si="13">B61</f>
        <v>0</v>
      </c>
      <c r="D61" s="125">
        <f t="shared" si="13"/>
        <v>0</v>
      </c>
      <c r="E61" s="125">
        <f t="shared" si="13"/>
        <v>0</v>
      </c>
      <c r="F61" s="125">
        <f t="shared" si="13"/>
        <v>0</v>
      </c>
      <c r="G61" s="125">
        <f t="shared" si="13"/>
        <v>0</v>
      </c>
      <c r="H61" s="3"/>
    </row>
    <row r="62" spans="1:8" ht="18" customHeight="1" x14ac:dyDescent="0.25">
      <c r="A62" s="108" t="s">
        <v>115</v>
      </c>
      <c r="B62" s="129">
        <v>0</v>
      </c>
      <c r="C62" s="125">
        <f t="shared" si="13"/>
        <v>0</v>
      </c>
      <c r="D62" s="125">
        <f t="shared" si="13"/>
        <v>0</v>
      </c>
      <c r="E62" s="125">
        <f t="shared" si="13"/>
        <v>0</v>
      </c>
      <c r="F62" s="125">
        <f t="shared" si="13"/>
        <v>0</v>
      </c>
      <c r="G62" s="125">
        <f t="shared" si="13"/>
        <v>0</v>
      </c>
      <c r="H62" s="3"/>
    </row>
    <row r="63" spans="1:8" ht="6.9" customHeight="1" x14ac:dyDescent="0.25">
      <c r="A63" s="3"/>
      <c r="B63" s="31"/>
      <c r="C63" s="31"/>
      <c r="D63" s="31"/>
      <c r="E63" s="31"/>
      <c r="F63" s="31"/>
      <c r="G63" s="31"/>
      <c r="H63" s="3"/>
    </row>
    <row r="64" spans="1:8" ht="20.100000000000001" customHeight="1" x14ac:dyDescent="0.25">
      <c r="A64" s="92" t="s">
        <v>116</v>
      </c>
      <c r="B64" s="132">
        <f t="shared" ref="B64:G64" si="14">SUM(B61:B62)</f>
        <v>0</v>
      </c>
      <c r="C64" s="132">
        <f t="shared" si="14"/>
        <v>0</v>
      </c>
      <c r="D64" s="132">
        <f t="shared" si="14"/>
        <v>0</v>
      </c>
      <c r="E64" s="132">
        <f t="shared" si="14"/>
        <v>0</v>
      </c>
      <c r="F64" s="132">
        <f t="shared" si="14"/>
        <v>0</v>
      </c>
      <c r="G64" s="132">
        <f t="shared" si="14"/>
        <v>0</v>
      </c>
      <c r="H64" s="91"/>
    </row>
    <row r="65" spans="1:8" ht="18" customHeight="1" thickBot="1" x14ac:dyDescent="0.3">
      <c r="B65" s="27"/>
      <c r="C65" s="27"/>
      <c r="D65" s="27"/>
      <c r="E65" s="27"/>
      <c r="F65" s="27"/>
      <c r="G65" s="27"/>
    </row>
    <row r="66" spans="1:8" s="95" customFormat="1" ht="20.100000000000001" customHeight="1" thickTop="1" x14ac:dyDescent="0.25">
      <c r="A66" s="93" t="s">
        <v>117</v>
      </c>
      <c r="B66" s="133">
        <f t="shared" ref="B66:G66" si="15">B50+B54+B64</f>
        <v>52100</v>
      </c>
      <c r="C66" s="133">
        <f t="shared" si="15"/>
        <v>43051.260093586599</v>
      </c>
      <c r="D66" s="133">
        <f t="shared" si="15"/>
        <v>33550.083191852536</v>
      </c>
      <c r="E66" s="133">
        <f t="shared" si="15"/>
        <v>23573.847445031755</v>
      </c>
      <c r="F66" s="133">
        <f t="shared" si="15"/>
        <v>13098.799910869926</v>
      </c>
      <c r="G66" s="133">
        <f t="shared" si="15"/>
        <v>2100</v>
      </c>
      <c r="H66" s="94"/>
    </row>
    <row r="67" spans="1:8" ht="18" customHeight="1" x14ac:dyDescent="0.25">
      <c r="B67" s="42"/>
      <c r="C67" s="42"/>
      <c r="D67" s="42"/>
      <c r="E67" s="42"/>
      <c r="F67" s="42"/>
      <c r="G67" s="42"/>
    </row>
    <row r="68" spans="1:8" ht="20.100000000000001" customHeight="1" x14ac:dyDescent="0.25">
      <c r="A68" s="87" t="s">
        <v>118</v>
      </c>
      <c r="B68" s="88"/>
      <c r="C68" s="89"/>
      <c r="D68" s="89"/>
      <c r="E68" s="89"/>
      <c r="F68" s="89"/>
      <c r="G68" s="89"/>
      <c r="H68" s="90"/>
    </row>
    <row r="69" spans="1:8" ht="6.9" customHeight="1" x14ac:dyDescent="0.25">
      <c r="A69" s="45"/>
      <c r="B69" s="46"/>
      <c r="C69" s="47"/>
      <c r="D69" s="47"/>
      <c r="E69" s="47"/>
      <c r="F69" s="47"/>
      <c r="G69" s="47"/>
      <c r="H69" s="3"/>
    </row>
    <row r="70" spans="1:8" ht="18" customHeight="1" x14ac:dyDescent="0.25">
      <c r="A70" s="3"/>
      <c r="B70" s="110" t="s">
        <v>81</v>
      </c>
      <c r="C70" s="111" t="s">
        <v>38</v>
      </c>
      <c r="D70" s="111" t="s">
        <v>39</v>
      </c>
      <c r="E70" s="111" t="s">
        <v>40</v>
      </c>
      <c r="F70" s="111" t="s">
        <v>41</v>
      </c>
      <c r="G70" s="111" t="s">
        <v>42</v>
      </c>
      <c r="H70" s="3"/>
    </row>
    <row r="71" spans="1:8" ht="18" customHeight="1" x14ac:dyDescent="0.25">
      <c r="A71" s="108" t="s">
        <v>119</v>
      </c>
      <c r="B71" s="129">
        <v>50000</v>
      </c>
      <c r="C71" s="125">
        <f t="shared" ref="C71:G73" si="16">B71</f>
        <v>50000</v>
      </c>
      <c r="D71" s="125">
        <f t="shared" si="16"/>
        <v>50000</v>
      </c>
      <c r="E71" s="125">
        <f t="shared" si="16"/>
        <v>50000</v>
      </c>
      <c r="F71" s="125">
        <f t="shared" si="16"/>
        <v>50000</v>
      </c>
      <c r="G71" s="125">
        <f t="shared" si="16"/>
        <v>50000</v>
      </c>
      <c r="H71" s="3"/>
    </row>
    <row r="72" spans="1:8" ht="18" customHeight="1" x14ac:dyDescent="0.25">
      <c r="A72" s="108" t="s">
        <v>120</v>
      </c>
      <c r="B72" s="129">
        <v>250000</v>
      </c>
      <c r="C72" s="125">
        <f t="shared" si="16"/>
        <v>250000</v>
      </c>
      <c r="D72" s="125">
        <f t="shared" si="16"/>
        <v>250000</v>
      </c>
      <c r="E72" s="125">
        <f t="shared" si="16"/>
        <v>250000</v>
      </c>
      <c r="F72" s="125">
        <f t="shared" si="16"/>
        <v>250000</v>
      </c>
      <c r="G72" s="125">
        <f t="shared" si="16"/>
        <v>250000</v>
      </c>
      <c r="H72" s="3"/>
    </row>
    <row r="73" spans="1:8" ht="18" customHeight="1" x14ac:dyDescent="0.25">
      <c r="A73" s="108" t="s">
        <v>121</v>
      </c>
      <c r="B73" s="129">
        <v>0</v>
      </c>
      <c r="C73" s="125">
        <f t="shared" si="16"/>
        <v>0</v>
      </c>
      <c r="D73" s="125">
        <f t="shared" si="16"/>
        <v>0</v>
      </c>
      <c r="E73" s="125">
        <f t="shared" si="16"/>
        <v>0</v>
      </c>
      <c r="F73" s="125">
        <f t="shared" si="16"/>
        <v>0</v>
      </c>
      <c r="G73" s="125">
        <f t="shared" si="16"/>
        <v>0</v>
      </c>
      <c r="H73" s="3"/>
    </row>
    <row r="74" spans="1:8" ht="18" customHeight="1" x14ac:dyDescent="0.25">
      <c r="A74" s="108" t="s">
        <v>122</v>
      </c>
      <c r="B74" s="129">
        <v>0</v>
      </c>
      <c r="C74" s="125">
        <f>'Lucros e prejuízos'!B77</f>
        <v>8238.3006192763296</v>
      </c>
      <c r="D74" s="125">
        <f>C74+'Lucros e prejuízos'!C77</f>
        <v>16989.482135277132</v>
      </c>
      <c r="E74" s="125">
        <f>D74+'Lucros e prejuízos'!D77</f>
        <v>27282.60184283862</v>
      </c>
      <c r="F74" s="125">
        <f>E74+'Lucros e prejuízos'!E77</f>
        <v>38078.349121538857</v>
      </c>
      <c r="G74" s="125">
        <f>F74+'Lucros e prejuízos'!F77</f>
        <v>50490.345569534758</v>
      </c>
      <c r="H74" s="3"/>
    </row>
    <row r="75" spans="1:8" ht="6.9" customHeight="1" x14ac:dyDescent="0.25">
      <c r="A75" s="3"/>
      <c r="B75" s="31"/>
      <c r="C75" s="31"/>
      <c r="D75" s="31"/>
      <c r="E75" s="31"/>
      <c r="F75" s="31"/>
      <c r="G75" s="31"/>
      <c r="H75" s="3"/>
    </row>
    <row r="76" spans="1:8" ht="20.100000000000001" customHeight="1" x14ac:dyDescent="0.25">
      <c r="A76" s="92" t="s">
        <v>101</v>
      </c>
      <c r="B76" s="132">
        <f t="shared" ref="B76:G76" si="17">SUM(B71:B74)</f>
        <v>300000</v>
      </c>
      <c r="C76" s="132">
        <f>SUM(C71:C74)</f>
        <v>308238.30061927636</v>
      </c>
      <c r="D76" s="132">
        <f t="shared" si="17"/>
        <v>316989.48213527713</v>
      </c>
      <c r="E76" s="132">
        <f t="shared" si="17"/>
        <v>327282.60184283863</v>
      </c>
      <c r="F76" s="132">
        <f t="shared" si="17"/>
        <v>338078.34912153886</v>
      </c>
      <c r="G76" s="132">
        <f t="shared" si="17"/>
        <v>350490.34556953475</v>
      </c>
      <c r="H76" s="91"/>
    </row>
    <row r="77" spans="1:8" ht="18" customHeight="1" thickBot="1" x14ac:dyDescent="0.3">
      <c r="B77" s="27"/>
      <c r="C77" s="27"/>
      <c r="D77" s="27"/>
      <c r="E77" s="27"/>
      <c r="F77" s="27"/>
      <c r="G77" s="27"/>
    </row>
    <row r="78" spans="1:8" ht="20.100000000000001" customHeight="1" thickTop="1" thickBot="1" x14ac:dyDescent="0.3">
      <c r="A78" s="96" t="s">
        <v>123</v>
      </c>
      <c r="B78" s="134">
        <f t="shared" ref="B78:G78" si="18">B76+B66</f>
        <v>352100</v>
      </c>
      <c r="C78" s="134">
        <f t="shared" si="18"/>
        <v>351289.56071286293</v>
      </c>
      <c r="D78" s="134">
        <f t="shared" si="18"/>
        <v>350539.56532712968</v>
      </c>
      <c r="E78" s="134">
        <f t="shared" si="18"/>
        <v>350856.44928787037</v>
      </c>
      <c r="F78" s="134">
        <f t="shared" si="18"/>
        <v>351177.14903240878</v>
      </c>
      <c r="G78" s="134">
        <f t="shared" si="18"/>
        <v>352590.34556953475</v>
      </c>
      <c r="H78" s="97"/>
    </row>
    <row r="79" spans="1:8" ht="18" customHeight="1" thickTop="1" x14ac:dyDescent="0.25">
      <c r="B79" s="43"/>
      <c r="C79" s="43"/>
      <c r="D79" s="43"/>
      <c r="E79" s="43"/>
      <c r="F79" s="43"/>
      <c r="G79" s="43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D08B4-029F-474A-8623-7B681EAC23BD}">
  <sheetPr>
    <tabColor theme="8"/>
  </sheetPr>
  <dimension ref="A1:H40"/>
  <sheetViews>
    <sheetView showGridLines="0" topLeftCell="A19" workbookViewId="0">
      <selection activeCell="G41" sqref="G41"/>
    </sheetView>
  </sheetViews>
  <sheetFormatPr baseColWidth="10" defaultColWidth="9.109375" defaultRowHeight="18" customHeight="1" x14ac:dyDescent="0.25"/>
  <cols>
    <col min="1" max="1" width="50" style="10" customWidth="1"/>
    <col min="2" max="7" width="11.6640625" style="10" customWidth="1"/>
    <col min="8" max="8" width="4.6640625" style="10" customWidth="1"/>
    <col min="9" max="16384" width="9.109375" style="10"/>
  </cols>
  <sheetData>
    <row r="1" spans="1:8" ht="35.1" customHeight="1" thickBot="1" x14ac:dyDescent="0.3">
      <c r="A1" s="117" t="s">
        <v>124</v>
      </c>
      <c r="B1" s="117"/>
      <c r="C1" s="117"/>
      <c r="D1" s="117"/>
      <c r="E1" s="117"/>
      <c r="F1" s="117"/>
      <c r="G1" s="117"/>
      <c r="H1" s="117"/>
    </row>
    <row r="2" spans="1:8" ht="18" customHeight="1" thickTop="1" x14ac:dyDescent="0.25">
      <c r="A2" s="25"/>
      <c r="B2" s="25"/>
      <c r="C2" s="25"/>
      <c r="D2" s="25"/>
      <c r="E2" s="25"/>
      <c r="F2" s="25"/>
      <c r="G2" s="25"/>
      <c r="H2" s="25"/>
    </row>
    <row r="3" spans="1:8" ht="18" customHeight="1" x14ac:dyDescent="0.25">
      <c r="A3" s="118" t="s">
        <v>4</v>
      </c>
      <c r="B3" s="119"/>
      <c r="C3" s="119"/>
      <c r="D3" s="119"/>
      <c r="E3" s="119"/>
      <c r="F3" s="119"/>
      <c r="G3" s="119"/>
      <c r="H3" s="119"/>
    </row>
    <row r="5" spans="1:8" ht="20.100000000000001" customHeight="1" x14ac:dyDescent="0.25">
      <c r="A5" s="87" t="s">
        <v>125</v>
      </c>
      <c r="B5" s="88" t="s">
        <v>38</v>
      </c>
      <c r="C5" s="89" t="s">
        <v>39</v>
      </c>
      <c r="D5" s="89" t="s">
        <v>40</v>
      </c>
      <c r="E5" s="89" t="s">
        <v>41</v>
      </c>
      <c r="F5" s="89" t="s">
        <v>42</v>
      </c>
      <c r="G5" s="89" t="s">
        <v>145</v>
      </c>
      <c r="H5" s="90"/>
    </row>
    <row r="6" spans="1:8" ht="6.9" customHeight="1" x14ac:dyDescent="0.25">
      <c r="A6" s="3"/>
      <c r="B6" s="2"/>
      <c r="C6" s="2"/>
      <c r="D6" s="2"/>
      <c r="E6" s="2"/>
      <c r="F6" s="2"/>
      <c r="G6" s="2"/>
      <c r="H6" s="3"/>
    </row>
    <row r="7" spans="1:8" ht="18" customHeight="1" x14ac:dyDescent="0.25">
      <c r="A7" s="108" t="s">
        <v>126</v>
      </c>
      <c r="B7" s="125">
        <f>'Lucros e prejuízos'!B77</f>
        <v>8238.3006192763296</v>
      </c>
      <c r="C7" s="125">
        <f>'Lucros e prejuízos'!C77</f>
        <v>8751.1815160008027</v>
      </c>
      <c r="D7" s="125">
        <f>'Lucros e prejuízos'!D77</f>
        <v>10293.119707561487</v>
      </c>
      <c r="E7" s="125">
        <f>'Lucros e prejuízos'!E77</f>
        <v>10795.747278700237</v>
      </c>
      <c r="F7" s="125">
        <f>'Lucros e prejuízos'!F77</f>
        <v>12411.996447995902</v>
      </c>
      <c r="G7" s="125">
        <f t="shared" ref="G7:G12" si="0">SUM(B7:F7)</f>
        <v>50490.345569534758</v>
      </c>
      <c r="H7" s="3"/>
    </row>
    <row r="8" spans="1:8" ht="18" customHeight="1" x14ac:dyDescent="0.25">
      <c r="A8" s="108" t="s">
        <v>58</v>
      </c>
      <c r="B8" s="125">
        <f>'Lucros e prejuízos'!B49</f>
        <v>6000</v>
      </c>
      <c r="C8" s="125">
        <f>'Lucros e prejuízos'!C49</f>
        <v>6120</v>
      </c>
      <c r="D8" s="125">
        <f>'Lucros e prejuízos'!D49</f>
        <v>6240</v>
      </c>
      <c r="E8" s="125">
        <f>'Lucros e prejuízos'!E49</f>
        <v>6360</v>
      </c>
      <c r="F8" s="125">
        <f>'Lucros e prejuízos'!F49</f>
        <v>6480</v>
      </c>
      <c r="G8" s="125">
        <f t="shared" si="0"/>
        <v>31200</v>
      </c>
      <c r="H8" s="3"/>
    </row>
    <row r="9" spans="1:8" ht="18" customHeight="1" x14ac:dyDescent="0.25">
      <c r="A9" s="108" t="s">
        <v>127</v>
      </c>
      <c r="B9" s="125">
        <f>Orçamento!B10-Orçamento!C10</f>
        <v>0</v>
      </c>
      <c r="C9" s="125">
        <f>Orçamento!C10-Orçamento!D10</f>
        <v>0</v>
      </c>
      <c r="D9" s="125">
        <f>Orçamento!D10-Orçamento!E10</f>
        <v>0</v>
      </c>
      <c r="E9" s="125">
        <f>Orçamento!E10-Orçamento!F10</f>
        <v>0</v>
      </c>
      <c r="F9" s="125">
        <f>Orçamento!F10-Orçamento!G10</f>
        <v>0</v>
      </c>
      <c r="G9" s="125">
        <f t="shared" si="0"/>
        <v>0</v>
      </c>
      <c r="H9" s="3"/>
    </row>
    <row r="10" spans="1:8" ht="18" customHeight="1" x14ac:dyDescent="0.25">
      <c r="A10" s="108" t="s">
        <v>128</v>
      </c>
      <c r="B10" s="125">
        <f>Orçamento!B11-Orçamento!C11</f>
        <v>0</v>
      </c>
      <c r="C10" s="125">
        <f>Orçamento!C11-Orçamento!D11</f>
        <v>0</v>
      </c>
      <c r="D10" s="125">
        <f>Orçamento!D11-Orçamento!E11</f>
        <v>0</v>
      </c>
      <c r="E10" s="125">
        <f>Orçamento!E11-Orçamento!F11</f>
        <v>0</v>
      </c>
      <c r="F10" s="125">
        <f>Orçamento!F11-Orçamento!G11</f>
        <v>0</v>
      </c>
      <c r="G10" s="125">
        <f t="shared" si="0"/>
        <v>0</v>
      </c>
      <c r="H10" s="3"/>
    </row>
    <row r="11" spans="1:8" ht="18" customHeight="1" x14ac:dyDescent="0.25">
      <c r="A11" s="108" t="s">
        <v>104</v>
      </c>
      <c r="B11" s="125">
        <f>Orçamento!B44-Orçamento!C44</f>
        <v>0</v>
      </c>
      <c r="C11" s="125">
        <f>Orçamento!C44-Orçamento!D44</f>
        <v>0</v>
      </c>
      <c r="D11" s="125">
        <f>Orçamento!D44-Orçamento!E44</f>
        <v>0</v>
      </c>
      <c r="E11" s="125">
        <f>Orçamento!E44-Orçamento!F44</f>
        <v>0</v>
      </c>
      <c r="F11" s="125">
        <f>Orçamento!F44-Orçamento!G44</f>
        <v>0</v>
      </c>
      <c r="G11" s="125">
        <f t="shared" si="0"/>
        <v>0</v>
      </c>
      <c r="H11" s="3"/>
    </row>
    <row r="12" spans="1:8" ht="18" customHeight="1" x14ac:dyDescent="0.25">
      <c r="A12" s="108" t="s">
        <v>58</v>
      </c>
      <c r="B12" s="129">
        <v>0</v>
      </c>
      <c r="C12" s="125">
        <f t="shared" ref="C12:F14" si="1">B12</f>
        <v>0</v>
      </c>
      <c r="D12" s="125">
        <f t="shared" si="1"/>
        <v>0</v>
      </c>
      <c r="E12" s="125">
        <f t="shared" si="1"/>
        <v>0</v>
      </c>
      <c r="F12" s="125">
        <f t="shared" si="1"/>
        <v>0</v>
      </c>
      <c r="G12" s="125">
        <f t="shared" si="0"/>
        <v>0</v>
      </c>
      <c r="H12" s="3"/>
    </row>
    <row r="13" spans="1:8" ht="18" customHeight="1" x14ac:dyDescent="0.25">
      <c r="A13" s="108" t="s">
        <v>114</v>
      </c>
      <c r="B13" s="129">
        <v>0</v>
      </c>
      <c r="C13" s="125">
        <f t="shared" si="1"/>
        <v>0</v>
      </c>
      <c r="D13" s="125">
        <f t="shared" si="1"/>
        <v>0</v>
      </c>
      <c r="E13" s="125">
        <f t="shared" si="1"/>
        <v>0</v>
      </c>
      <c r="F13" s="125">
        <f t="shared" si="1"/>
        <v>0</v>
      </c>
      <c r="G13" s="125">
        <f>SUM(B13:F13)</f>
        <v>0</v>
      </c>
      <c r="H13" s="3"/>
    </row>
    <row r="14" spans="1:8" ht="18" customHeight="1" x14ac:dyDescent="0.25">
      <c r="A14" s="108" t="s">
        <v>129</v>
      </c>
      <c r="B14" s="129">
        <v>0</v>
      </c>
      <c r="C14" s="125">
        <f t="shared" si="1"/>
        <v>0</v>
      </c>
      <c r="D14" s="125">
        <f t="shared" si="1"/>
        <v>0</v>
      </c>
      <c r="E14" s="125">
        <f t="shared" si="1"/>
        <v>0</v>
      </c>
      <c r="F14" s="125">
        <f t="shared" si="1"/>
        <v>0</v>
      </c>
      <c r="G14" s="125">
        <f>SUM(B14:F14)</f>
        <v>0</v>
      </c>
      <c r="H14" s="3"/>
    </row>
    <row r="15" spans="1:8" ht="20.100000000000001" customHeight="1" x14ac:dyDescent="0.25">
      <c r="A15" s="92" t="s">
        <v>130</v>
      </c>
      <c r="B15" s="132">
        <f>SUM(B7:B14)</f>
        <v>14238.30061927633</v>
      </c>
      <c r="C15" s="132">
        <f>SUM(C7:C14)</f>
        <v>14871.181516000803</v>
      </c>
      <c r="D15" s="132">
        <f>SUM(D7:D14)</f>
        <v>16533.119707561487</v>
      </c>
      <c r="E15" s="132">
        <f>SUM(E7:E14)</f>
        <v>17155.747278700237</v>
      </c>
      <c r="F15" s="132">
        <f>SUM(F7:F14)</f>
        <v>18891.996447995902</v>
      </c>
      <c r="G15" s="132">
        <f>SUM(B15:F15)</f>
        <v>81690.345569534751</v>
      </c>
      <c r="H15" s="91"/>
    </row>
    <row r="16" spans="1:8" ht="18" customHeight="1" x14ac:dyDescent="0.25">
      <c r="B16" s="48"/>
      <c r="C16" s="48"/>
      <c r="D16" s="48"/>
      <c r="E16" s="48"/>
      <c r="F16" s="48"/>
      <c r="G16" s="48"/>
    </row>
    <row r="17" spans="1:8" ht="20.100000000000001" customHeight="1" x14ac:dyDescent="0.25">
      <c r="A17" s="87" t="s">
        <v>131</v>
      </c>
      <c r="B17" s="88" t="s">
        <v>38</v>
      </c>
      <c r="C17" s="89" t="s">
        <v>39</v>
      </c>
      <c r="D17" s="89" t="s">
        <v>40</v>
      </c>
      <c r="E17" s="89" t="s">
        <v>41</v>
      </c>
      <c r="F17" s="89" t="s">
        <v>42</v>
      </c>
      <c r="G17" s="89" t="s">
        <v>145</v>
      </c>
      <c r="H17" s="90"/>
    </row>
    <row r="18" spans="1:8" ht="6.9" customHeight="1" x14ac:dyDescent="0.25">
      <c r="A18" s="3"/>
      <c r="B18" s="34"/>
      <c r="C18" s="34"/>
      <c r="D18" s="34"/>
      <c r="E18" s="34"/>
      <c r="F18" s="34"/>
      <c r="G18" s="34"/>
      <c r="H18" s="3"/>
    </row>
    <row r="19" spans="1:8" ht="18" customHeight="1" x14ac:dyDescent="0.25">
      <c r="A19" s="108" t="s">
        <v>132</v>
      </c>
      <c r="B19" s="125">
        <f>-1 * MAX(0,SUM(Orçamento!C20:C23)-SUM(Orçamento!B20:B23))</f>
        <v>0</v>
      </c>
      <c r="C19" s="125">
        <f>-1 * MAX(0,SUM(Orçamento!D20:D23)-SUM(Orçamento!C20:C23))</f>
        <v>0</v>
      </c>
      <c r="D19" s="125">
        <f>-1 * MAX(0,SUM(Orçamento!E20:E23)-SUM(Orçamento!D20:D23))</f>
        <v>0</v>
      </c>
      <c r="E19" s="125">
        <f>-1 * MAX(0,SUM(Orçamento!F20:F23)-SUM(Orçamento!E20:E23))</f>
        <v>0</v>
      </c>
      <c r="F19" s="125">
        <f>-1 * MAX(0,SUM(Orçamento!G20:G23)-SUM(Orçamento!F20:F23))</f>
        <v>0</v>
      </c>
      <c r="G19" s="125">
        <f>SUM(B19:F19)</f>
        <v>0</v>
      </c>
      <c r="H19" s="3"/>
    </row>
    <row r="20" spans="1:8" ht="18" customHeight="1" x14ac:dyDescent="0.25">
      <c r="A20" s="108" t="s">
        <v>133</v>
      </c>
      <c r="B20" s="129">
        <v>0</v>
      </c>
      <c r="C20" s="129">
        <v>0</v>
      </c>
      <c r="D20" s="129"/>
      <c r="E20" s="129">
        <v>0</v>
      </c>
      <c r="F20" s="129">
        <v>0</v>
      </c>
      <c r="G20" s="125">
        <f>SUM(B20:F20)</f>
        <v>0</v>
      </c>
      <c r="H20" s="3"/>
    </row>
    <row r="21" spans="1:8" ht="18" customHeight="1" x14ac:dyDescent="0.25">
      <c r="A21" s="108" t="s">
        <v>134</v>
      </c>
      <c r="B21" s="125">
        <f>(-1*MIN(0,SUM(Orçamento!C20:C23)-SUM(Orçamento!B20:B23))-'Lucros e prejuízos'!B37)</f>
        <v>0</v>
      </c>
      <c r="C21" s="125">
        <f>(-1*MIN(0,SUM(Orçamento!D20:D23)-SUM(Orçamento!C20:C23))-'Lucros e prejuízos'!C37)</f>
        <v>0</v>
      </c>
      <c r="D21" s="125">
        <f>(-1*MIN(0,SUM(Orçamento!E20:E23)-SUM(Orçamento!D20:D23))-'Lucros e prejuízos'!D37)</f>
        <v>-1000</v>
      </c>
      <c r="E21" s="125">
        <f>(-1*MIN(0,SUM(Orçamento!F20:F23)-SUM(Orçamento!E20:E23))-'Lucros e prejuízos'!E37)</f>
        <v>0</v>
      </c>
      <c r="F21" s="125">
        <f>(-1*MIN(0,SUM(Orçamento!G20:G23)-SUM(Orçamento!F20:F23))-'Lucros e prejuízos'!F37)</f>
        <v>0</v>
      </c>
      <c r="G21" s="125">
        <f>SUM(B21:F21)</f>
        <v>-1000</v>
      </c>
      <c r="H21" s="3"/>
    </row>
    <row r="22" spans="1:8" ht="18" customHeight="1" x14ac:dyDescent="0.25">
      <c r="A22" s="108" t="s">
        <v>135</v>
      </c>
      <c r="B22" s="129">
        <v>0</v>
      </c>
      <c r="C22" s="129">
        <v>0</v>
      </c>
      <c r="D22" s="129">
        <v>0</v>
      </c>
      <c r="E22" s="129">
        <v>0</v>
      </c>
      <c r="F22" s="129">
        <v>0</v>
      </c>
      <c r="G22" s="125">
        <f>SUM(B22:F22)</f>
        <v>0</v>
      </c>
      <c r="H22" s="3"/>
    </row>
    <row r="23" spans="1:8" ht="6.9" customHeight="1" x14ac:dyDescent="0.25">
      <c r="A23" s="3"/>
      <c r="B23" s="34"/>
      <c r="C23" s="34"/>
      <c r="D23" s="34"/>
      <c r="E23" s="34"/>
      <c r="F23" s="34"/>
      <c r="G23" s="34"/>
      <c r="H23" s="3"/>
    </row>
    <row r="24" spans="1:8" ht="20.100000000000001" customHeight="1" x14ac:dyDescent="0.25">
      <c r="A24" s="92" t="s">
        <v>136</v>
      </c>
      <c r="B24" s="132">
        <f>SUM(B19:B22)</f>
        <v>0</v>
      </c>
      <c r="C24" s="132">
        <f>SUM(C19:C22)</f>
        <v>0</v>
      </c>
      <c r="D24" s="132">
        <f>SUM(D19:D22)</f>
        <v>-1000</v>
      </c>
      <c r="E24" s="132">
        <f>SUM(E19:E22)</f>
        <v>0</v>
      </c>
      <c r="F24" s="132">
        <f>SUM(F19:F22)</f>
        <v>0</v>
      </c>
      <c r="G24" s="132">
        <f>SUM(B24:F24)</f>
        <v>-1000</v>
      </c>
      <c r="H24" s="91"/>
    </row>
    <row r="25" spans="1:8" ht="18" customHeight="1" x14ac:dyDescent="0.25">
      <c r="B25" s="48"/>
      <c r="C25" s="48"/>
      <c r="D25" s="48"/>
      <c r="E25" s="48"/>
      <c r="F25" s="48"/>
      <c r="G25" s="48"/>
    </row>
    <row r="26" spans="1:8" ht="20.100000000000001" customHeight="1" x14ac:dyDescent="0.25">
      <c r="A26" s="87" t="s">
        <v>137</v>
      </c>
      <c r="B26" s="88" t="s">
        <v>38</v>
      </c>
      <c r="C26" s="89" t="s">
        <v>39</v>
      </c>
      <c r="D26" s="89" t="s">
        <v>40</v>
      </c>
      <c r="E26" s="89" t="s">
        <v>41</v>
      </c>
      <c r="F26" s="89" t="s">
        <v>42</v>
      </c>
      <c r="G26" s="89" t="s">
        <v>145</v>
      </c>
      <c r="H26" s="90"/>
    </row>
    <row r="27" spans="1:8" ht="6.9" customHeight="1" x14ac:dyDescent="0.25">
      <c r="A27" s="3"/>
      <c r="B27" s="34"/>
      <c r="C27" s="34"/>
      <c r="D27" s="34"/>
      <c r="E27" s="34"/>
      <c r="F27" s="34"/>
      <c r="G27" s="34"/>
      <c r="H27" s="3"/>
    </row>
    <row r="28" spans="1:8" ht="18" customHeight="1" x14ac:dyDescent="0.25">
      <c r="A28" s="108" t="s">
        <v>138</v>
      </c>
      <c r="B28" s="125">
        <f>SUM(Orçamento!C54:C55)-SUM(Orçamento!B54:B55)</f>
        <v>90951.260093586607</v>
      </c>
      <c r="C28" s="125">
        <f>SUM(Orçamento!D54:D55)-SUM(Orçamento!C54:C55)</f>
        <v>-59501.176901734056</v>
      </c>
      <c r="D28" s="125">
        <f>SUM(Orçamento!E54:E55)-SUM(Orçamento!D54:D55)</f>
        <v>15023.764253179193</v>
      </c>
      <c r="E28" s="125">
        <f>SUM(Orçamento!F54:F55)-SUM(Orçamento!E54:E55)</f>
        <v>39524.952465838171</v>
      </c>
      <c r="F28" s="125">
        <f>SUM(Orçamento!G54:G55)-SUM(Orçamento!F54:F55)</f>
        <v>-85998.799910869915</v>
      </c>
      <c r="G28" s="125">
        <f>SUM(B28:F28)</f>
        <v>0</v>
      </c>
      <c r="H28" s="3"/>
    </row>
    <row r="29" spans="1:8" ht="18" customHeight="1" x14ac:dyDescent="0.25">
      <c r="A29" s="108" t="s">
        <v>121</v>
      </c>
      <c r="B29" s="129">
        <v>0</v>
      </c>
      <c r="C29" s="125">
        <f t="shared" ref="C29:F32" si="2">B29</f>
        <v>0</v>
      </c>
      <c r="D29" s="125">
        <f t="shared" si="2"/>
        <v>0</v>
      </c>
      <c r="E29" s="125">
        <f t="shared" si="2"/>
        <v>0</v>
      </c>
      <c r="F29" s="125">
        <f t="shared" si="2"/>
        <v>0</v>
      </c>
      <c r="G29" s="125">
        <f t="shared" ref="G29:G34" si="3">SUM(B29:F29)</f>
        <v>0</v>
      </c>
      <c r="H29" s="3"/>
    </row>
    <row r="30" spans="1:8" ht="18" customHeight="1" x14ac:dyDescent="0.25">
      <c r="A30" s="108" t="s">
        <v>139</v>
      </c>
      <c r="B30" s="129">
        <v>0</v>
      </c>
      <c r="C30" s="125">
        <f t="shared" si="2"/>
        <v>0</v>
      </c>
      <c r="D30" s="125">
        <f t="shared" si="2"/>
        <v>0</v>
      </c>
      <c r="E30" s="125">
        <f t="shared" si="2"/>
        <v>0</v>
      </c>
      <c r="F30" s="125">
        <f t="shared" si="2"/>
        <v>0</v>
      </c>
      <c r="G30" s="125">
        <f t="shared" si="3"/>
        <v>0</v>
      </c>
      <c r="H30" s="3"/>
    </row>
    <row r="31" spans="1:8" ht="18" customHeight="1" x14ac:dyDescent="0.25">
      <c r="A31" s="108" t="s">
        <v>140</v>
      </c>
      <c r="B31" s="129">
        <v>0</v>
      </c>
      <c r="C31" s="125">
        <f t="shared" si="2"/>
        <v>0</v>
      </c>
      <c r="D31" s="125">
        <f t="shared" si="2"/>
        <v>0</v>
      </c>
      <c r="E31" s="125">
        <f t="shared" si="2"/>
        <v>0</v>
      </c>
      <c r="F31" s="125">
        <f t="shared" si="2"/>
        <v>0</v>
      </c>
      <c r="G31" s="125">
        <f t="shared" si="3"/>
        <v>0</v>
      </c>
      <c r="H31" s="3"/>
    </row>
    <row r="32" spans="1:8" ht="18" customHeight="1" x14ac:dyDescent="0.25">
      <c r="A32" s="108" t="s">
        <v>141</v>
      </c>
      <c r="B32" s="129">
        <v>0</v>
      </c>
      <c r="C32" s="125">
        <f t="shared" si="2"/>
        <v>0</v>
      </c>
      <c r="D32" s="125">
        <f t="shared" si="2"/>
        <v>0</v>
      </c>
      <c r="E32" s="125">
        <f t="shared" si="2"/>
        <v>0</v>
      </c>
      <c r="F32" s="125">
        <f t="shared" si="2"/>
        <v>0</v>
      </c>
      <c r="G32" s="125">
        <v>5</v>
      </c>
      <c r="H32" s="3"/>
    </row>
    <row r="33" spans="1:8" ht="6.9" customHeight="1" x14ac:dyDescent="0.25">
      <c r="A33" s="3"/>
      <c r="B33" s="34"/>
      <c r="C33" s="34"/>
      <c r="D33" s="34"/>
      <c r="E33" s="34"/>
      <c r="F33" s="34"/>
      <c r="G33" s="34"/>
      <c r="H33" s="3"/>
    </row>
    <row r="34" spans="1:8" ht="20.100000000000001" customHeight="1" x14ac:dyDescent="0.25">
      <c r="A34" s="92" t="s">
        <v>142</v>
      </c>
      <c r="B34" s="132">
        <f>SUM(B28:B32)</f>
        <v>90951.260093586607</v>
      </c>
      <c r="C34" s="132">
        <f>SUM(C28:C32)</f>
        <v>-59501.176901734056</v>
      </c>
      <c r="D34" s="132">
        <f>SUM(D28:D32)</f>
        <v>15023.764253179193</v>
      </c>
      <c r="E34" s="132">
        <f>SUM(E28:E32)</f>
        <v>39524.952465838171</v>
      </c>
      <c r="F34" s="132">
        <f>SUM(F28:F32)</f>
        <v>-85998.799910869915</v>
      </c>
      <c r="G34" s="132">
        <f t="shared" si="3"/>
        <v>0</v>
      </c>
      <c r="H34" s="91"/>
    </row>
    <row r="35" spans="1:8" ht="18" customHeight="1" x14ac:dyDescent="0.25">
      <c r="B35" s="48"/>
      <c r="C35" s="48"/>
      <c r="D35" s="48"/>
      <c r="E35" s="48"/>
      <c r="F35" s="48"/>
      <c r="G35" s="48"/>
    </row>
    <row r="36" spans="1:8" ht="18" customHeight="1" x14ac:dyDescent="0.25">
      <c r="A36" s="72" t="s">
        <v>143</v>
      </c>
      <c r="B36" s="135">
        <f>B34+B24+B15</f>
        <v>105189.56071286293</v>
      </c>
      <c r="C36" s="135">
        <f>C34+C24+C15</f>
        <v>-44629.995385733251</v>
      </c>
      <c r="D36" s="135">
        <f>D34+D24+D15</f>
        <v>30556.883960740681</v>
      </c>
      <c r="E36" s="135">
        <f>E34+E24+E15</f>
        <v>56680.699744538404</v>
      </c>
      <c r="F36" s="135">
        <f>F34+F24+F15</f>
        <v>-67106.803462874013</v>
      </c>
      <c r="G36" s="135">
        <f>SUM(B36:F36)</f>
        <v>80690.345569534766</v>
      </c>
      <c r="H36" s="74"/>
    </row>
    <row r="37" spans="1:8" ht="18" customHeight="1" x14ac:dyDescent="0.25">
      <c r="B37" s="48"/>
      <c r="C37" s="48"/>
      <c r="D37" s="48"/>
      <c r="E37" s="48"/>
      <c r="F37" s="48"/>
      <c r="G37" s="48"/>
    </row>
    <row r="38" spans="1:8" ht="18" customHeight="1" x14ac:dyDescent="0.25">
      <c r="A38" s="100" t="s">
        <v>144</v>
      </c>
      <c r="B38" s="136">
        <f>Orçamento!B9</f>
        <v>50000</v>
      </c>
      <c r="C38" s="136">
        <f>B40</f>
        <v>155189.56071286293</v>
      </c>
      <c r="D38" s="136">
        <f>C40</f>
        <v>110559.56532712968</v>
      </c>
      <c r="E38" s="136">
        <f>D40</f>
        <v>141116.44928787035</v>
      </c>
      <c r="F38" s="136">
        <f>E40</f>
        <v>197797.14903240875</v>
      </c>
      <c r="G38" s="112"/>
      <c r="H38" s="101"/>
    </row>
    <row r="39" spans="1:8" ht="18" customHeight="1" x14ac:dyDescent="0.25">
      <c r="B39" s="48"/>
      <c r="C39" s="48"/>
      <c r="D39" s="48"/>
      <c r="E39" s="48"/>
      <c r="F39" s="48"/>
      <c r="G39" s="48"/>
    </row>
    <row r="40" spans="1:8" ht="18" customHeight="1" x14ac:dyDescent="0.25">
      <c r="A40" s="98" t="s">
        <v>0</v>
      </c>
      <c r="B40" s="137">
        <f>B38+B36</f>
        <v>155189.56071286293</v>
      </c>
      <c r="C40" s="137">
        <f>C38+C36</f>
        <v>110559.56532712968</v>
      </c>
      <c r="D40" s="137">
        <f>D38+D36</f>
        <v>141116.44928787035</v>
      </c>
      <c r="E40" s="137">
        <f>E38+E36</f>
        <v>197797.14903240875</v>
      </c>
      <c r="F40" s="137">
        <f>F38+F36</f>
        <v>130690.34556953474</v>
      </c>
      <c r="G40" s="113"/>
      <c r="H40" s="99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  <ignoredErrors>
    <ignoredError sqref="B1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B2E2-B038-45E8-8084-B6119B06F3B9}">
  <sheetPr>
    <tabColor theme="7"/>
  </sheetPr>
  <dimension ref="A1:E366"/>
  <sheetViews>
    <sheetView showGridLines="0" tabSelected="1" topLeftCell="A51" workbookViewId="0">
      <selection activeCell="E67" sqref="E67"/>
    </sheetView>
  </sheetViews>
  <sheetFormatPr baseColWidth="10" defaultColWidth="9.109375" defaultRowHeight="18" customHeight="1" x14ac:dyDescent="0.25"/>
  <cols>
    <col min="1" max="1" width="11.88671875" style="26" customWidth="1"/>
    <col min="2" max="2" width="24.33203125" style="44" customWidth="1"/>
    <col min="3" max="4" width="33.33203125" style="44" customWidth="1"/>
    <col min="5" max="5" width="21.6640625" style="44" customWidth="1"/>
    <col min="6" max="16384" width="9.109375" style="10"/>
  </cols>
  <sheetData>
    <row r="1" spans="1:5" ht="35.1" customHeight="1" thickBot="1" x14ac:dyDescent="0.3">
      <c r="A1" s="117" t="s">
        <v>146</v>
      </c>
      <c r="B1" s="117"/>
      <c r="C1" s="117"/>
      <c r="D1" s="117"/>
      <c r="E1" s="117"/>
    </row>
    <row r="2" spans="1:5" ht="18" customHeight="1" thickTop="1" x14ac:dyDescent="0.25"/>
    <row r="3" spans="1:5" ht="18" customHeight="1" x14ac:dyDescent="0.25">
      <c r="A3" s="118" t="s">
        <v>4</v>
      </c>
      <c r="B3" s="119"/>
      <c r="C3" s="119"/>
      <c r="D3" s="119"/>
      <c r="E3" s="119"/>
    </row>
    <row r="5" spans="1:5" ht="20.100000000000001" customHeight="1" x14ac:dyDescent="0.25">
      <c r="A5" s="87" t="s">
        <v>147</v>
      </c>
      <c r="B5" s="89" t="s">
        <v>148</v>
      </c>
      <c r="C5" s="89" t="s">
        <v>149</v>
      </c>
      <c r="D5" s="89" t="s">
        <v>150</v>
      </c>
      <c r="E5" s="89" t="s">
        <v>151</v>
      </c>
    </row>
    <row r="6" spans="1:5" ht="6.9" hidden="1" customHeight="1" x14ac:dyDescent="0.25">
      <c r="A6" s="50"/>
      <c r="B6" s="51">
        <f>'Entrada de Modelos'!$B$50</f>
        <v>50000</v>
      </c>
      <c r="C6" s="51"/>
      <c r="D6" s="51"/>
      <c r="E6" s="51"/>
    </row>
    <row r="7" spans="1:5" ht="18" customHeight="1" x14ac:dyDescent="0.25">
      <c r="A7" s="26">
        <f>IF(A6&gt;='Entrada de Modelos'!$B$52,"",A6+1)</f>
        <v>1</v>
      </c>
      <c r="B7" s="138">
        <f>IF(A7="","",B6-D6)</f>
        <v>50000</v>
      </c>
      <c r="C7" s="139">
        <f>IF(A7="","",-PMT('Entrada de Modelos'!$B$53,'Entrada de Modelos'!$B$52,'Entrada de Modelos'!$B$50))</f>
        <v>941.019918477744</v>
      </c>
      <c r="D7" s="139">
        <f>IF(A7="","",C7-E7)</f>
        <v>737.31372929532631</v>
      </c>
      <c r="E7" s="140">
        <f>IF(A7="","",'Entrada de Modelos'!$B$53*B7)</f>
        <v>203.70618918241769</v>
      </c>
    </row>
    <row r="8" spans="1:5" ht="18" customHeight="1" x14ac:dyDescent="0.25">
      <c r="A8" s="26">
        <f>IF(A7&gt;='Entrada de Modelos'!$B$52,"",A7+1)</f>
        <v>2</v>
      </c>
      <c r="B8" s="138">
        <f t="shared" ref="B8:B71" si="0">IF(A8="","",B7-D7)</f>
        <v>49262.686270704675</v>
      </c>
      <c r="C8" s="139">
        <f>IF(A8="","",-PMT('Entrada de Modelos'!$B$53,'Entrada de Modelos'!$B$52,'Entrada de Modelos'!$B$50))</f>
        <v>941.019918477744</v>
      </c>
      <c r="D8" s="139">
        <f t="shared" ref="D8:D71" si="1">IF(A8="","",C8-E8)</f>
        <v>740.31763669585894</v>
      </c>
      <c r="E8" s="140">
        <f>IF(A8="","",'Entrada de Modelos'!$B$53*B8)</f>
        <v>200.70228178188512</v>
      </c>
    </row>
    <row r="9" spans="1:5" ht="18" customHeight="1" x14ac:dyDescent="0.25">
      <c r="A9" s="26">
        <f>IF(A8&gt;='Entrada de Modelos'!$B$52,"",A8+1)</f>
        <v>3</v>
      </c>
      <c r="B9" s="138">
        <f t="shared" si="0"/>
        <v>48522.368634008817</v>
      </c>
      <c r="C9" s="139">
        <f>IF(A9="","",-PMT('Entrada de Modelos'!$B$53,'Entrada de Modelos'!$B$52,'Entrada de Modelos'!$B$50))</f>
        <v>941.019918477744</v>
      </c>
      <c r="D9" s="139">
        <f t="shared" si="1"/>
        <v>743.33378238697583</v>
      </c>
      <c r="E9" s="140">
        <f>IF(A9="","",'Entrada de Modelos'!$B$53*B9)</f>
        <v>197.6861360907682</v>
      </c>
    </row>
    <row r="10" spans="1:5" ht="18" customHeight="1" x14ac:dyDescent="0.25">
      <c r="A10" s="26">
        <f>IF(A9&gt;='Entrada de Modelos'!$B$52,"",A9+1)</f>
        <v>4</v>
      </c>
      <c r="B10" s="138">
        <f t="shared" si="0"/>
        <v>47779.034851621844</v>
      </c>
      <c r="C10" s="139">
        <f>IF(A10="","",-PMT('Entrada de Modelos'!$B$53,'Entrada de Modelos'!$B$52,'Entrada de Modelos'!$B$50))</f>
        <v>941.019918477744</v>
      </c>
      <c r="D10" s="139">
        <f t="shared" si="1"/>
        <v>746.3622162289879</v>
      </c>
      <c r="E10" s="140">
        <f>IF(A10="","",'Entrada de Modelos'!$B$53*B10)</f>
        <v>194.65770224875612</v>
      </c>
    </row>
    <row r="11" spans="1:5" ht="18" customHeight="1" x14ac:dyDescent="0.25">
      <c r="A11" s="26">
        <f>IF(A10&gt;='Entrada de Modelos'!$B$52,"",A10+1)</f>
        <v>5</v>
      </c>
      <c r="B11" s="138">
        <f t="shared" si="0"/>
        <v>47032.672635392853</v>
      </c>
      <c r="C11" s="139">
        <f>IF(A11="","",-PMT('Entrada de Modelos'!$B$53,'Entrada de Modelos'!$B$52,'Entrada de Modelos'!$B$50))</f>
        <v>941.019918477744</v>
      </c>
      <c r="D11" s="139">
        <f t="shared" si="1"/>
        <v>749.40298828534287</v>
      </c>
      <c r="E11" s="140">
        <f>IF(A11="","",'Entrada de Modelos'!$B$53*B11)</f>
        <v>191.6169301924011</v>
      </c>
    </row>
    <row r="12" spans="1:5" ht="18" customHeight="1" x14ac:dyDescent="0.25">
      <c r="A12" s="26">
        <f>IF(A11&gt;='Entrada de Modelos'!$B$52,"",A11+1)</f>
        <v>6</v>
      </c>
      <c r="B12" s="138">
        <f t="shared" si="0"/>
        <v>46283.269647107511</v>
      </c>
      <c r="C12" s="139">
        <f>IF(A12="","",-PMT('Entrada de Modelos'!$B$53,'Entrada de Modelos'!$B$52,'Entrada de Modelos'!$B$50))</f>
        <v>941.019918477744</v>
      </c>
      <c r="D12" s="139">
        <f t="shared" si="1"/>
        <v>752.4561488234533</v>
      </c>
      <c r="E12" s="140">
        <f>IF(A12="","",'Entrada de Modelos'!$B$53*B12)</f>
        <v>188.56376965429064</v>
      </c>
    </row>
    <row r="13" spans="1:5" ht="18" customHeight="1" x14ac:dyDescent="0.25">
      <c r="A13" s="26">
        <f>IF(A12&gt;='Entrada de Modelos'!$B$52,"",A12+1)</f>
        <v>7</v>
      </c>
      <c r="B13" s="138">
        <f t="shared" si="0"/>
        <v>45530.813498284057</v>
      </c>
      <c r="C13" s="139">
        <f>IF(A13="","",-PMT('Entrada de Modelos'!$B$53,'Entrada de Modelos'!$B$52,'Entrada de Modelos'!$B$50))</f>
        <v>941.019918477744</v>
      </c>
      <c r="D13" s="139">
        <f t="shared" si="1"/>
        <v>755.52174831552747</v>
      </c>
      <c r="E13" s="140">
        <f>IF(A13="","",'Entrada de Modelos'!$B$53*B13)</f>
        <v>185.49817016221655</v>
      </c>
    </row>
    <row r="14" spans="1:5" ht="18" customHeight="1" x14ac:dyDescent="0.25">
      <c r="A14" s="26">
        <f>IF(A13&gt;='Entrada de Modelos'!$B$52,"",A13+1)</f>
        <v>8</v>
      </c>
      <c r="B14" s="138">
        <f t="shared" si="0"/>
        <v>44775.291749968528</v>
      </c>
      <c r="C14" s="139">
        <f>IF(A14="","",-PMT('Entrada de Modelos'!$B$53,'Entrada de Modelos'!$B$52,'Entrada de Modelos'!$B$50))</f>
        <v>941.019918477744</v>
      </c>
      <c r="D14" s="139">
        <f t="shared" si="1"/>
        <v>758.59983743940325</v>
      </c>
      <c r="E14" s="140">
        <f>IF(A14="","",'Entrada de Modelos'!$B$53*B14)</f>
        <v>182.4200810383407</v>
      </c>
    </row>
    <row r="15" spans="1:5" ht="18" customHeight="1" x14ac:dyDescent="0.25">
      <c r="A15" s="26">
        <f>IF(A14&gt;='Entrada de Modelos'!$B$52,"",A14+1)</f>
        <v>9</v>
      </c>
      <c r="B15" s="138">
        <f t="shared" si="0"/>
        <v>44016.691912529124</v>
      </c>
      <c r="C15" s="139">
        <f>IF(A15="","",-PMT('Entrada de Modelos'!$B$53,'Entrada de Modelos'!$B$52,'Entrada de Modelos'!$B$50))</f>
        <v>941.019918477744</v>
      </c>
      <c r="D15" s="139">
        <f t="shared" si="1"/>
        <v>761.69046707938696</v>
      </c>
      <c r="E15" s="140">
        <f>IF(A15="","",'Entrada de Modelos'!$B$53*B15)</f>
        <v>179.32945139835704</v>
      </c>
    </row>
    <row r="16" spans="1:5" ht="18" customHeight="1" x14ac:dyDescent="0.25">
      <c r="A16" s="26">
        <f>IF(A15&gt;='Entrada de Modelos'!$B$52,"",A15+1)</f>
        <v>10</v>
      </c>
      <c r="B16" s="138">
        <f t="shared" si="0"/>
        <v>43255.001445449736</v>
      </c>
      <c r="C16" s="139">
        <f>IF(A16="","",-PMT('Entrada de Modelos'!$B$53,'Entrada de Modelos'!$B$52,'Entrada de Modelos'!$B$50))</f>
        <v>941.019918477744</v>
      </c>
      <c r="D16" s="139">
        <f t="shared" si="1"/>
        <v>764.79368832709338</v>
      </c>
      <c r="E16" s="140">
        <f>IF(A16="","",'Entrada de Modelos'!$B$53*B16)</f>
        <v>176.22623015065068</v>
      </c>
    </row>
    <row r="17" spans="1:5" ht="18" customHeight="1" x14ac:dyDescent="0.25">
      <c r="A17" s="26">
        <f>IF(A16&gt;='Entrada de Modelos'!$B$52,"",A16+1)</f>
        <v>11</v>
      </c>
      <c r="B17" s="138">
        <f t="shared" si="0"/>
        <v>42490.20775712264</v>
      </c>
      <c r="C17" s="139">
        <f>IF(A17="","",-PMT('Entrada de Modelos'!$B$53,'Entrada de Modelos'!$B$52,'Entrada de Modelos'!$B$50))</f>
        <v>941.019918477744</v>
      </c>
      <c r="D17" s="139">
        <f t="shared" si="1"/>
        <v>767.90955248229091</v>
      </c>
      <c r="E17" s="140">
        <f>IF(A17="","",'Entrada de Modelos'!$B$53*B17)</f>
        <v>173.11036599545312</v>
      </c>
    </row>
    <row r="18" spans="1:5" ht="18" customHeight="1" x14ac:dyDescent="0.25">
      <c r="A18" s="26">
        <f>IF(A17&gt;='Entrada de Modelos'!$B$52,"",A17+1)</f>
        <v>12</v>
      </c>
      <c r="B18" s="138">
        <f t="shared" si="0"/>
        <v>41722.298204640349</v>
      </c>
      <c r="C18" s="139">
        <f>IF(A18="","",-PMT('Entrada de Modelos'!$B$53,'Entrada de Modelos'!$B$52,'Entrada de Modelos'!$B$50))</f>
        <v>941.019918477744</v>
      </c>
      <c r="D18" s="139">
        <f t="shared" si="1"/>
        <v>771.03811105374973</v>
      </c>
      <c r="E18" s="140">
        <f>IF(A18="","",'Entrada de Modelos'!$B$53*B18)</f>
        <v>169.98180742399424</v>
      </c>
    </row>
    <row r="19" spans="1:5" ht="18" customHeight="1" x14ac:dyDescent="0.25">
      <c r="A19" s="26">
        <f>IF(A18&gt;='Entrada de Modelos'!$B$52,"",A18+1)</f>
        <v>13</v>
      </c>
      <c r="B19" s="138">
        <f t="shared" si="0"/>
        <v>40951.260093586599</v>
      </c>
      <c r="C19" s="139">
        <f>IF(A19="","",-PMT('Entrada de Modelos'!$B$53,'Entrada de Modelos'!$B$52,'Entrada de Modelos'!$B$50))</f>
        <v>941.019918477744</v>
      </c>
      <c r="D19" s="139">
        <f t="shared" si="1"/>
        <v>774.17941576009321</v>
      </c>
      <c r="E19" s="140">
        <f>IF(A19="","",'Entrada de Modelos'!$B$53*B19)</f>
        <v>166.84050271765085</v>
      </c>
    </row>
    <row r="20" spans="1:5" ht="18" customHeight="1" x14ac:dyDescent="0.25">
      <c r="A20" s="26">
        <f>IF(A19&gt;='Entrada de Modelos'!$B$52,"",A19+1)</f>
        <v>14</v>
      </c>
      <c r="B20" s="138">
        <f t="shared" si="0"/>
        <v>40177.080677826503</v>
      </c>
      <c r="C20" s="139">
        <f>IF(A20="","",-PMT('Entrada de Modelos'!$B$53,'Entrada de Modelos'!$B$52,'Entrada de Modelos'!$B$50))</f>
        <v>941.019918477744</v>
      </c>
      <c r="D20" s="139">
        <f t="shared" si="1"/>
        <v>777.33351853065233</v>
      </c>
      <c r="E20" s="140">
        <f>IF(A20="","",'Entrada de Modelos'!$B$53*B20)</f>
        <v>163.68639994709167</v>
      </c>
    </row>
    <row r="21" spans="1:5" ht="18" customHeight="1" x14ac:dyDescent="0.25">
      <c r="A21" s="26">
        <f>IF(A20&gt;='Entrada de Modelos'!$B$52,"",A20+1)</f>
        <v>15</v>
      </c>
      <c r="B21" s="138">
        <f t="shared" si="0"/>
        <v>39399.747159295854</v>
      </c>
      <c r="C21" s="139">
        <f>IF(A21="","",-PMT('Entrada de Modelos'!$B$53,'Entrada de Modelos'!$B$52,'Entrada de Modelos'!$B$50))</f>
        <v>941.019918477744</v>
      </c>
      <c r="D21" s="139">
        <f t="shared" si="1"/>
        <v>780.50047150632508</v>
      </c>
      <c r="E21" s="140">
        <f>IF(A21="","",'Entrada de Modelos'!$B$53*B21)</f>
        <v>160.51944697141889</v>
      </c>
    </row>
    <row r="22" spans="1:5" ht="18" customHeight="1" x14ac:dyDescent="0.25">
      <c r="A22" s="26">
        <f>IF(A21&gt;='Entrada de Modelos'!$B$52,"",A21+1)</f>
        <v>16</v>
      </c>
      <c r="B22" s="138">
        <f t="shared" si="0"/>
        <v>38619.246687789528</v>
      </c>
      <c r="C22" s="139">
        <f>IF(A22="","",-PMT('Entrada de Modelos'!$B$53,'Entrada de Modelos'!$B$52,'Entrada de Modelos'!$B$50))</f>
        <v>941.019918477744</v>
      </c>
      <c r="D22" s="139">
        <f t="shared" si="1"/>
        <v>783.68032704043776</v>
      </c>
      <c r="E22" s="140">
        <f>IF(A22="","",'Entrada de Modelos'!$B$53*B22)</f>
        <v>157.33959143730621</v>
      </c>
    </row>
    <row r="23" spans="1:5" ht="18" customHeight="1" x14ac:dyDescent="0.25">
      <c r="A23" s="26">
        <f>IF(A22&gt;='Entrada de Modelos'!$B$52,"",A22+1)</f>
        <v>17</v>
      </c>
      <c r="B23" s="138">
        <f t="shared" si="0"/>
        <v>37835.566360749093</v>
      </c>
      <c r="C23" s="139">
        <f>IF(A23="","",-PMT('Entrada de Modelos'!$B$53,'Entrada de Modelos'!$B$52,'Entrada de Modelos'!$B$50))</f>
        <v>941.019918477744</v>
      </c>
      <c r="D23" s="139">
        <f t="shared" si="1"/>
        <v>786.87313769961054</v>
      </c>
      <c r="E23" s="140">
        <f>IF(A23="","",'Entrada de Modelos'!$B$53*B23)</f>
        <v>154.14678077813346</v>
      </c>
    </row>
    <row r="24" spans="1:5" ht="18" customHeight="1" x14ac:dyDescent="0.25">
      <c r="A24" s="26">
        <f>IF(A23&gt;='Entrada de Modelos'!$B$52,"",A23+1)</f>
        <v>18</v>
      </c>
      <c r="B24" s="138">
        <f t="shared" si="0"/>
        <v>37048.693223049486</v>
      </c>
      <c r="C24" s="139">
        <f>IF(A24="","",-PMT('Entrada de Modelos'!$B$53,'Entrada de Modelos'!$B$52,'Entrada de Modelos'!$B$50))</f>
        <v>941.019918477744</v>
      </c>
      <c r="D24" s="139">
        <f t="shared" si="1"/>
        <v>790.07895626462653</v>
      </c>
      <c r="E24" s="140">
        <f>IF(A24="","",'Entrada de Modelos'!$B$53*B24)</f>
        <v>150.94096221311747</v>
      </c>
    </row>
    <row r="25" spans="1:5" ht="18" customHeight="1" x14ac:dyDescent="0.25">
      <c r="A25" s="26">
        <f>IF(A24&gt;='Entrada de Modelos'!$B$52,"",A24+1)</f>
        <v>19</v>
      </c>
      <c r="B25" s="138">
        <f t="shared" si="0"/>
        <v>36258.614266784862</v>
      </c>
      <c r="C25" s="139">
        <f>IF(A25="","",-PMT('Entrada de Modelos'!$B$53,'Entrada de Modelos'!$B$52,'Entrada de Modelos'!$B$50))</f>
        <v>941.019918477744</v>
      </c>
      <c r="D25" s="139">
        <f t="shared" si="1"/>
        <v>793.2978357313043</v>
      </c>
      <c r="E25" s="140">
        <f>IF(A25="","",'Entrada de Modelos'!$B$53*B25)</f>
        <v>147.72208274643972</v>
      </c>
    </row>
    <row r="26" spans="1:5" ht="18" customHeight="1" x14ac:dyDescent="0.25">
      <c r="A26" s="26">
        <f>IF(A25&gt;='Entrada de Modelos'!$B$52,"",A25+1)</f>
        <v>20</v>
      </c>
      <c r="B26" s="138">
        <f t="shared" si="0"/>
        <v>35465.316431053558</v>
      </c>
      <c r="C26" s="139">
        <f>IF(A26="","",-PMT('Entrada de Modelos'!$B$53,'Entrada de Modelos'!$B$52,'Entrada de Modelos'!$B$50))</f>
        <v>941.019918477744</v>
      </c>
      <c r="D26" s="139">
        <f t="shared" si="1"/>
        <v>796.52982931137399</v>
      </c>
      <c r="E26" s="140">
        <f>IF(A26="","",'Entrada de Modelos'!$B$53*B26)</f>
        <v>144.49008916637004</v>
      </c>
    </row>
    <row r="27" spans="1:5" ht="18" customHeight="1" x14ac:dyDescent="0.25">
      <c r="A27" s="26">
        <f>IF(A26&gt;='Entrada de Modelos'!$B$52,"",A26+1)</f>
        <v>21</v>
      </c>
      <c r="B27" s="138">
        <f t="shared" si="0"/>
        <v>34668.786601742184</v>
      </c>
      <c r="C27" s="139">
        <f>IF(A27="","",-PMT('Entrada de Modelos'!$B$53,'Entrada de Modelos'!$B$52,'Entrada de Modelos'!$B$50))</f>
        <v>941.019918477744</v>
      </c>
      <c r="D27" s="139">
        <f t="shared" si="1"/>
        <v>799.77499043335683</v>
      </c>
      <c r="E27" s="140">
        <f>IF(A27="","",'Entrada de Modelos'!$B$53*B27)</f>
        <v>141.24492804438722</v>
      </c>
    </row>
    <row r="28" spans="1:5" ht="18" customHeight="1" x14ac:dyDescent="0.25">
      <c r="A28" s="26">
        <f>IF(A27&gt;='Entrada de Modelos'!$B$52,"",A27+1)</f>
        <v>22</v>
      </c>
      <c r="B28" s="138">
        <f t="shared" si="0"/>
        <v>33869.01161130883</v>
      </c>
      <c r="C28" s="139">
        <f>IF(A28="","",-PMT('Entrada de Modelos'!$B$53,'Entrada de Modelos'!$B$52,'Entrada de Modelos'!$B$50))</f>
        <v>941.019918477744</v>
      </c>
      <c r="D28" s="139">
        <f t="shared" si="1"/>
        <v>803.03337274344847</v>
      </c>
      <c r="E28" s="140">
        <f>IF(A28="","",'Entrada de Modelos'!$B$53*B28)</f>
        <v>137.98654573429553</v>
      </c>
    </row>
    <row r="29" spans="1:5" ht="18" customHeight="1" x14ac:dyDescent="0.25">
      <c r="A29" s="26">
        <f>IF(A28&gt;='Entrada de Modelos'!$B$52,"",A28+1)</f>
        <v>23</v>
      </c>
      <c r="B29" s="138">
        <f t="shared" si="0"/>
        <v>33065.978238565382</v>
      </c>
      <c r="C29" s="139">
        <f>IF(A29="","",-PMT('Entrada de Modelos'!$B$53,'Entrada de Modelos'!$B$52,'Entrada de Modelos'!$B$50))</f>
        <v>941.019918477744</v>
      </c>
      <c r="D29" s="139">
        <f t="shared" si="1"/>
        <v>806.30503010640587</v>
      </c>
      <c r="E29" s="140">
        <f>IF(A29="","",'Entrada de Modelos'!$B$53*B29)</f>
        <v>134.71488837133811</v>
      </c>
    </row>
    <row r="30" spans="1:5" ht="18" customHeight="1" x14ac:dyDescent="0.25">
      <c r="A30" s="26">
        <f>IF(A29&gt;='Entrada de Modelos'!$B$52,"",A29+1)</f>
        <v>24</v>
      </c>
      <c r="B30" s="138">
        <f t="shared" si="0"/>
        <v>32259.673208458975</v>
      </c>
      <c r="C30" s="139">
        <f>IF(A30="","",-PMT('Entrada de Modelos'!$B$53,'Entrada de Modelos'!$B$52,'Entrada de Modelos'!$B$50))</f>
        <v>941.019918477744</v>
      </c>
      <c r="D30" s="139">
        <f t="shared" si="1"/>
        <v>809.59001660643776</v>
      </c>
      <c r="E30" s="140">
        <f>IF(A30="","",'Entrada de Modelos'!$B$53*B30)</f>
        <v>131.4299018713063</v>
      </c>
    </row>
    <row r="31" spans="1:5" ht="18" customHeight="1" x14ac:dyDescent="0.25">
      <c r="A31" s="26">
        <f>IF(A30&gt;='Entrada de Modelos'!$B$52,"",A30+1)</f>
        <v>25</v>
      </c>
      <c r="B31" s="138">
        <f t="shared" si="0"/>
        <v>31450.083191852536</v>
      </c>
      <c r="C31" s="139">
        <f>IF(A31="","",-PMT('Entrada de Modelos'!$B$53,'Entrada de Modelos'!$B$52,'Entrada de Modelos'!$B$50))</f>
        <v>941.019918477744</v>
      </c>
      <c r="D31" s="139">
        <f t="shared" si="1"/>
        <v>812.8883865480982</v>
      </c>
      <c r="E31" s="140">
        <f>IF(A31="","",'Entrada de Modelos'!$B$53*B31)</f>
        <v>128.13153192964575</v>
      </c>
    </row>
    <row r="32" spans="1:5" ht="18" customHeight="1" x14ac:dyDescent="0.25">
      <c r="A32" s="26">
        <f>IF(A31&gt;='Entrada de Modelos'!$B$52,"",A31+1)</f>
        <v>26</v>
      </c>
      <c r="B32" s="138">
        <f t="shared" si="0"/>
        <v>30637.19480530444</v>
      </c>
      <c r="C32" s="139">
        <f>IF(A32="","",-PMT('Entrada de Modelos'!$B$53,'Entrada de Modelos'!$B$52,'Entrada de Modelos'!$B$50))</f>
        <v>941.019918477744</v>
      </c>
      <c r="D32" s="139">
        <f t="shared" si="1"/>
        <v>816.20019445718538</v>
      </c>
      <c r="E32" s="140">
        <f>IF(A32="","",'Entrada de Modelos'!$B$53*B32)</f>
        <v>124.81972402055861</v>
      </c>
    </row>
    <row r="33" spans="1:5" ht="18" customHeight="1" x14ac:dyDescent="0.25">
      <c r="A33" s="26">
        <f>IF(A32&gt;='Entrada de Modelos'!$B$52,"",A32+1)</f>
        <v>27</v>
      </c>
      <c r="B33" s="138">
        <f t="shared" si="0"/>
        <v>29820.994610847254</v>
      </c>
      <c r="C33" s="139">
        <f>IF(A33="","",-PMT('Entrada de Modelos'!$B$53,'Entrada de Modelos'!$B$52,'Entrada de Modelos'!$B$50))</f>
        <v>941.019918477744</v>
      </c>
      <c r="D33" s="139">
        <f t="shared" si="1"/>
        <v>819.52549508164179</v>
      </c>
      <c r="E33" s="140">
        <f>IF(A33="","",'Entrada de Modelos'!$B$53*B33)</f>
        <v>121.49442339610218</v>
      </c>
    </row>
    <row r="34" spans="1:5" ht="18" customHeight="1" x14ac:dyDescent="0.25">
      <c r="A34" s="26">
        <f>IF(A33&gt;='Entrada de Modelos'!$B$52,"",A33+1)</f>
        <v>28</v>
      </c>
      <c r="B34" s="138">
        <f t="shared" si="0"/>
        <v>29001.469115765613</v>
      </c>
      <c r="C34" s="139">
        <f>IF(A34="","",-PMT('Entrada de Modelos'!$B$53,'Entrada de Modelos'!$B$52,'Entrada de Modelos'!$B$50))</f>
        <v>941.019918477744</v>
      </c>
      <c r="D34" s="139">
        <f t="shared" si="1"/>
        <v>822.86434339246011</v>
      </c>
      <c r="E34" s="140">
        <f>IF(A34="","",'Entrada de Modelos'!$B$53*B34)</f>
        <v>118.15557508528387</v>
      </c>
    </row>
    <row r="35" spans="1:5" ht="18" customHeight="1" x14ac:dyDescent="0.25">
      <c r="A35" s="26">
        <f>IF(A34&gt;='Entrada de Modelos'!$B$52,"",A34+1)</f>
        <v>29</v>
      </c>
      <c r="B35" s="138">
        <f t="shared" si="0"/>
        <v>28178.604772373154</v>
      </c>
      <c r="C35" s="139">
        <f>IF(A35="","",-PMT('Entrada de Modelos'!$B$53,'Entrada de Modelos'!$B$52,'Entrada de Modelos'!$B$50))</f>
        <v>941.019918477744</v>
      </c>
      <c r="D35" s="139">
        <f t="shared" si="1"/>
        <v>826.21679458459153</v>
      </c>
      <c r="E35" s="140">
        <f>IF(A35="","",'Entrada de Modelos'!$B$53*B35)</f>
        <v>114.80312389315246</v>
      </c>
    </row>
    <row r="36" spans="1:5" ht="18" customHeight="1" x14ac:dyDescent="0.25">
      <c r="A36" s="26">
        <f>IF(A35&gt;='Entrada de Modelos'!$B$52,"",A35+1)</f>
        <v>30</v>
      </c>
      <c r="B36" s="138">
        <f t="shared" si="0"/>
        <v>27352.387977788563</v>
      </c>
      <c r="C36" s="139">
        <f>IF(A36="","",-PMT('Entrada de Modelos'!$B$53,'Entrada de Modelos'!$B$52,'Entrada de Modelos'!$B$50))</f>
        <v>941.019918477744</v>
      </c>
      <c r="D36" s="139">
        <f t="shared" si="1"/>
        <v>829.5829040778583</v>
      </c>
      <c r="E36" s="140">
        <f>IF(A36="","",'Entrada de Modelos'!$B$53*B36)</f>
        <v>111.43701439988568</v>
      </c>
    </row>
    <row r="37" spans="1:5" ht="18" customHeight="1" x14ac:dyDescent="0.25">
      <c r="A37" s="26">
        <f>IF(A36&gt;='Entrada de Modelos'!$B$52,"",A36+1)</f>
        <v>31</v>
      </c>
      <c r="B37" s="138">
        <f t="shared" si="0"/>
        <v>26522.805073710704</v>
      </c>
      <c r="C37" s="139">
        <f>IF(A37="","",-PMT('Entrada de Modelos'!$B$53,'Entrada de Modelos'!$B$52,'Entrada de Modelos'!$B$50))</f>
        <v>941.019918477744</v>
      </c>
      <c r="D37" s="139">
        <f t="shared" si="1"/>
        <v>832.96272751787001</v>
      </c>
      <c r="E37" s="140">
        <f>IF(A37="","",'Entrada de Modelos'!$B$53*B37)</f>
        <v>108.05719095987401</v>
      </c>
    </row>
    <row r="38" spans="1:5" ht="18" customHeight="1" x14ac:dyDescent="0.25">
      <c r="A38" s="26">
        <f>IF(A37&gt;='Entrada de Modelos'!$B$52,"",A37+1)</f>
        <v>32</v>
      </c>
      <c r="B38" s="138">
        <f t="shared" si="0"/>
        <v>25689.842346192832</v>
      </c>
      <c r="C38" s="139">
        <f>IF(A38="","",-PMT('Entrada de Modelos'!$B$53,'Entrada de Modelos'!$B$52,'Entrada de Modelos'!$B$50))</f>
        <v>941.019918477744</v>
      </c>
      <c r="D38" s="139">
        <f t="shared" si="1"/>
        <v>836.35632077694322</v>
      </c>
      <c r="E38" s="140">
        <f>IF(A38="","",'Entrada de Modelos'!$B$53*B38)</f>
        <v>104.66359770080084</v>
      </c>
    </row>
    <row r="39" spans="1:5" ht="18" customHeight="1" x14ac:dyDescent="0.25">
      <c r="A39" s="26">
        <f>IF(A38&gt;='Entrada de Modelos'!$B$52,"",A38+1)</f>
        <v>33</v>
      </c>
      <c r="B39" s="138">
        <f t="shared" si="0"/>
        <v>24853.486025415888</v>
      </c>
      <c r="C39" s="139">
        <f>IF(A39="","",-PMT('Entrada de Modelos'!$B$53,'Entrada de Modelos'!$B$52,'Entrada de Modelos'!$B$50))</f>
        <v>941.019918477744</v>
      </c>
      <c r="D39" s="139">
        <f t="shared" si="1"/>
        <v>839.76373995502513</v>
      </c>
      <c r="E39" s="140">
        <f>IF(A39="","",'Entrada de Modelos'!$B$53*B39)</f>
        <v>101.25617852271886</v>
      </c>
    </row>
    <row r="40" spans="1:5" ht="18" customHeight="1" x14ac:dyDescent="0.25">
      <c r="A40" s="26">
        <f>IF(A39&gt;='Entrada de Modelos'!$B$52,"",A39+1)</f>
        <v>34</v>
      </c>
      <c r="B40" s="138">
        <f t="shared" si="0"/>
        <v>24013.722285460863</v>
      </c>
      <c r="C40" s="139">
        <f>IF(A40="","",-PMT('Entrada de Modelos'!$B$53,'Entrada de Modelos'!$B$52,'Entrada de Modelos'!$B$50))</f>
        <v>941.019918477744</v>
      </c>
      <c r="D40" s="139">
        <f t="shared" si="1"/>
        <v>843.18504138062144</v>
      </c>
      <c r="E40" s="140">
        <f>IF(A40="","",'Entrada de Modelos'!$B$53*B40)</f>
        <v>97.8348770971226</v>
      </c>
    </row>
    <row r="41" spans="1:5" ht="18" customHeight="1" x14ac:dyDescent="0.25">
      <c r="A41" s="26">
        <f>IF(A40&gt;='Entrada de Modelos'!$B$52,"",A40+1)</f>
        <v>35</v>
      </c>
      <c r="B41" s="138">
        <f t="shared" si="0"/>
        <v>23170.537244080242</v>
      </c>
      <c r="C41" s="139">
        <f>IF(A41="","",-PMT('Entrada de Modelos'!$B$53,'Entrada de Modelos'!$B$52,'Entrada de Modelos'!$B$50))</f>
        <v>941.019918477744</v>
      </c>
      <c r="D41" s="139">
        <f t="shared" si="1"/>
        <v>846.62028161172668</v>
      </c>
      <c r="E41" s="140">
        <f>IF(A41="","",'Entrada de Modelos'!$B$53*B41)</f>
        <v>94.399636866017289</v>
      </c>
    </row>
    <row r="42" spans="1:5" ht="18" customHeight="1" x14ac:dyDescent="0.25">
      <c r="A42" s="26">
        <f>IF(A41&gt;='Entrada de Modelos'!$B$52,"",A41+1)</f>
        <v>36</v>
      </c>
      <c r="B42" s="138">
        <f t="shared" si="0"/>
        <v>22323.916962468516</v>
      </c>
      <c r="C42" s="139">
        <f>IF(A42="","",-PMT('Entrada de Modelos'!$B$53,'Entrada de Modelos'!$B$52,'Entrada de Modelos'!$B$50))</f>
        <v>941.019918477744</v>
      </c>
      <c r="D42" s="139">
        <f t="shared" si="1"/>
        <v>850.06951743676007</v>
      </c>
      <c r="E42" s="140">
        <f>IF(A42="","",'Entrada de Modelos'!$B$53*B42)</f>
        <v>90.950401040983891</v>
      </c>
    </row>
    <row r="43" spans="1:5" ht="18" customHeight="1" x14ac:dyDescent="0.25">
      <c r="A43" s="26">
        <f>IF(A42&gt;='Entrada de Modelos'!$B$52,"",A42+1)</f>
        <v>37</v>
      </c>
      <c r="B43" s="138">
        <f t="shared" si="0"/>
        <v>21473.847445031755</v>
      </c>
      <c r="C43" s="139">
        <f>IF(A43="","",-PMT('Entrada de Modelos'!$B$53,'Entrada de Modelos'!$B$52,'Entrada de Modelos'!$B$50))</f>
        <v>941.019918477744</v>
      </c>
      <c r="D43" s="139">
        <f t="shared" si="1"/>
        <v>853.53280587550375</v>
      </c>
      <c r="E43" s="140">
        <f>IF(A43="","",'Entrada de Modelos'!$B$53*B43)</f>
        <v>87.487112602240302</v>
      </c>
    </row>
    <row r="44" spans="1:5" ht="18" customHeight="1" x14ac:dyDescent="0.25">
      <c r="A44" s="26">
        <f>IF(A43&gt;='Entrada de Modelos'!$B$52,"",A43+1)</f>
        <v>38</v>
      </c>
      <c r="B44" s="138">
        <f t="shared" si="0"/>
        <v>20620.314639156251</v>
      </c>
      <c r="C44" s="139">
        <f>IF(A44="","",-PMT('Entrada de Modelos'!$B$53,'Entrada de Modelos'!$B$52,'Entrada de Modelos'!$B$50))</f>
        <v>941.019918477744</v>
      </c>
      <c r="D44" s="139">
        <f t="shared" si="1"/>
        <v>857.01020418004521</v>
      </c>
      <c r="E44" s="140">
        <f>IF(A44="","",'Entrada de Modelos'!$B$53*B44)</f>
        <v>84.009714297698793</v>
      </c>
    </row>
    <row r="45" spans="1:5" ht="18" customHeight="1" x14ac:dyDescent="0.25">
      <c r="A45" s="26">
        <f>IF(A44&gt;='Entrada de Modelos'!$B$52,"",A44+1)</f>
        <v>39</v>
      </c>
      <c r="B45" s="138">
        <f t="shared" si="0"/>
        <v>19763.304434976206</v>
      </c>
      <c r="C45" s="139">
        <f>IF(A45="","",-PMT('Entrada de Modelos'!$B$53,'Entrada de Modelos'!$B$52,'Entrada de Modelos'!$B$50))</f>
        <v>941.019918477744</v>
      </c>
      <c r="D45" s="139">
        <f t="shared" si="1"/>
        <v>860.50176983572442</v>
      </c>
      <c r="E45" s="140">
        <f>IF(A45="","",'Entrada de Modelos'!$B$53*B45)</f>
        <v>80.51814864201954</v>
      </c>
    </row>
    <row r="46" spans="1:5" ht="18" customHeight="1" x14ac:dyDescent="0.25">
      <c r="A46" s="26">
        <f>IF(A45&gt;='Entrada de Modelos'!$B$52,"",A45+1)</f>
        <v>40</v>
      </c>
      <c r="B46" s="138">
        <f t="shared" si="0"/>
        <v>18902.80266514048</v>
      </c>
      <c r="C46" s="139">
        <f>IF(A46="","",-PMT('Entrada de Modelos'!$B$53,'Entrada de Modelos'!$B$52,'Entrada de Modelos'!$B$50))</f>
        <v>941.019918477744</v>
      </c>
      <c r="D46" s="139">
        <f t="shared" si="1"/>
        <v>864.00756056208365</v>
      </c>
      <c r="E46" s="140">
        <f>IF(A46="","",'Entrada de Modelos'!$B$53*B46)</f>
        <v>77.012357915660317</v>
      </c>
    </row>
    <row r="47" spans="1:5" ht="18" customHeight="1" x14ac:dyDescent="0.25">
      <c r="A47" s="26">
        <f>IF(A46&gt;='Entrada de Modelos'!$B$52,"",A46+1)</f>
        <v>41</v>
      </c>
      <c r="B47" s="138">
        <f t="shared" si="0"/>
        <v>18038.795104578396</v>
      </c>
      <c r="C47" s="139">
        <f>IF(A47="","",-PMT('Entrada de Modelos'!$B$53,'Entrada de Modelos'!$B$52,'Entrada de Modelos'!$B$50))</f>
        <v>941.019918477744</v>
      </c>
      <c r="D47" s="139">
        <f t="shared" si="1"/>
        <v>867.52763431382164</v>
      </c>
      <c r="E47" s="140">
        <f>IF(A47="","",'Entrada de Modelos'!$B$53*B47)</f>
        <v>73.492284163922335</v>
      </c>
    </row>
    <row r="48" spans="1:5" ht="18" customHeight="1" x14ac:dyDescent="0.25">
      <c r="A48" s="26">
        <f>IF(A47&gt;='Entrada de Modelos'!$B$52,"",A47+1)</f>
        <v>42</v>
      </c>
      <c r="B48" s="138">
        <f t="shared" si="0"/>
        <v>17171.267470264575</v>
      </c>
      <c r="C48" s="139">
        <f>IF(A48="","",-PMT('Entrada de Modelos'!$B$53,'Entrada de Modelos'!$B$52,'Entrada de Modelos'!$B$50))</f>
        <v>941.019918477744</v>
      </c>
      <c r="D48" s="139">
        <f t="shared" si="1"/>
        <v>871.0620492817518</v>
      </c>
      <c r="E48" s="140">
        <f>IF(A48="","",'Entrada de Modelos'!$B$53*B48)</f>
        <v>69.957869195992203</v>
      </c>
    </row>
    <row r="49" spans="1:5" ht="18" customHeight="1" x14ac:dyDescent="0.25">
      <c r="A49" s="26">
        <f>IF(A48&gt;='Entrada de Modelos'!$B$52,"",A48+1)</f>
        <v>43</v>
      </c>
      <c r="B49" s="138">
        <f t="shared" si="0"/>
        <v>16300.205420982822</v>
      </c>
      <c r="C49" s="139">
        <f>IF(A49="","",-PMT('Entrada de Modelos'!$B$53,'Entrada de Modelos'!$B$52,'Entrada de Modelos'!$B$50))</f>
        <v>941.019918477744</v>
      </c>
      <c r="D49" s="139">
        <f t="shared" si="1"/>
        <v>874.61086389376408</v>
      </c>
      <c r="E49" s="140">
        <f>IF(A49="","",'Entrada de Modelos'!$B$53*B49)</f>
        <v>66.409054583979938</v>
      </c>
    </row>
    <row r="50" spans="1:5" ht="18" customHeight="1" x14ac:dyDescent="0.25">
      <c r="A50" s="26">
        <f>IF(A49&gt;='Entrada de Modelos'!$B$52,"",A49+1)</f>
        <v>44</v>
      </c>
      <c r="B50" s="138">
        <f t="shared" si="0"/>
        <v>15425.594557089058</v>
      </c>
      <c r="C50" s="139">
        <f>IF(A50="","",-PMT('Entrada de Modelos'!$B$53,'Entrada de Modelos'!$B$52,'Entrada de Modelos'!$B$50))</f>
        <v>941.019918477744</v>
      </c>
      <c r="D50" s="139">
        <f t="shared" si="1"/>
        <v>878.17413681579092</v>
      </c>
      <c r="E50" s="140">
        <f>IF(A50="","",'Entrada de Modelos'!$B$53*B50)</f>
        <v>62.845781661953119</v>
      </c>
    </row>
    <row r="51" spans="1:5" ht="18" customHeight="1" x14ac:dyDescent="0.25">
      <c r="A51" s="26">
        <f>IF(A50&gt;='Entrada de Modelos'!$B$52,"",A50+1)</f>
        <v>45</v>
      </c>
      <c r="B51" s="138">
        <f t="shared" si="0"/>
        <v>14547.420420273267</v>
      </c>
      <c r="C51" s="139">
        <f>IF(A51="","",-PMT('Entrada de Modelos'!$B$53,'Entrada de Modelos'!$B$52,'Entrada de Modelos'!$B$50))</f>
        <v>941.019918477744</v>
      </c>
      <c r="D51" s="139">
        <f t="shared" si="1"/>
        <v>881.75192695277701</v>
      </c>
      <c r="E51" s="140">
        <f>IF(A51="","",'Entrada de Modelos'!$B$53*B51)</f>
        <v>59.267991524967044</v>
      </c>
    </row>
    <row r="52" spans="1:5" ht="18" customHeight="1" x14ac:dyDescent="0.25">
      <c r="A52" s="26">
        <f>IF(A51&gt;='Entrada de Modelos'!$B$52,"",A51+1)</f>
        <v>46</v>
      </c>
      <c r="B52" s="138">
        <f t="shared" si="0"/>
        <v>13665.668493320491</v>
      </c>
      <c r="C52" s="139">
        <f>IF(A52="","",-PMT('Entrada de Modelos'!$B$53,'Entrada de Modelos'!$B$52,'Entrada de Modelos'!$B$50))</f>
        <v>941.019918477744</v>
      </c>
      <c r="D52" s="139">
        <f t="shared" si="1"/>
        <v>885.34429344965304</v>
      </c>
      <c r="E52" s="140">
        <f>IF(A52="","",'Entrada de Modelos'!$B$53*B52)</f>
        <v>55.67562502809097</v>
      </c>
    </row>
    <row r="53" spans="1:5" ht="18" customHeight="1" x14ac:dyDescent="0.25">
      <c r="A53" s="26">
        <f>IF(A52&gt;='Entrada de Modelos'!$B$52,"",A52+1)</f>
        <v>47</v>
      </c>
      <c r="B53" s="138">
        <f t="shared" si="0"/>
        <v>12780.324199870838</v>
      </c>
      <c r="C53" s="139">
        <f>IF(A53="","",-PMT('Entrada de Modelos'!$B$53,'Entrada de Modelos'!$B$52,'Entrada de Modelos'!$B$50))</f>
        <v>941.019918477744</v>
      </c>
      <c r="D53" s="139">
        <f t="shared" si="1"/>
        <v>888.95129569231358</v>
      </c>
      <c r="E53" s="140">
        <f>IF(A53="","",'Entrada de Modelos'!$B$53*B53)</f>
        <v>52.068622785430392</v>
      </c>
    </row>
    <row r="54" spans="1:5" ht="18" customHeight="1" x14ac:dyDescent="0.25">
      <c r="A54" s="26">
        <f>IF(A53&gt;='Entrada de Modelos'!$B$52,"",A53+1)</f>
        <v>48</v>
      </c>
      <c r="B54" s="138">
        <f t="shared" si="0"/>
        <v>11891.372904178525</v>
      </c>
      <c r="C54" s="139">
        <f>IF(A54="","",-PMT('Entrada de Modelos'!$B$53,'Entrada de Modelos'!$B$52,'Entrada de Modelos'!$B$50))</f>
        <v>941.019918477744</v>
      </c>
      <c r="D54" s="139">
        <f t="shared" si="1"/>
        <v>892.57299330859871</v>
      </c>
      <c r="E54" s="140">
        <f>IF(A54="","",'Entrada de Modelos'!$B$53*B54)</f>
        <v>48.446925169145317</v>
      </c>
    </row>
    <row r="55" spans="1:5" ht="18" customHeight="1" x14ac:dyDescent="0.25">
      <c r="A55" s="26">
        <f>IF(A54&gt;='Entrada de Modelos'!$B$52,"",A54+1)</f>
        <v>49</v>
      </c>
      <c r="B55" s="138">
        <f t="shared" si="0"/>
        <v>10998.799910869926</v>
      </c>
      <c r="C55" s="139">
        <f>IF(A55="","",-PMT('Entrada de Modelos'!$B$53,'Entrada de Modelos'!$B$52,'Entrada de Modelos'!$B$50))</f>
        <v>941.019918477744</v>
      </c>
      <c r="D55" s="139">
        <f t="shared" si="1"/>
        <v>896.20944616927943</v>
      </c>
      <c r="E55" s="140">
        <f>IF(A55="","",'Entrada de Modelos'!$B$53*B55)</f>
        <v>44.810472308464554</v>
      </c>
    </row>
    <row r="56" spans="1:5" ht="18" customHeight="1" x14ac:dyDescent="0.25">
      <c r="A56" s="26">
        <f>IF(A55&gt;='Entrada de Modelos'!$B$52,"",A55+1)</f>
        <v>50</v>
      </c>
      <c r="B56" s="138">
        <f t="shared" si="0"/>
        <v>10102.590464700646</v>
      </c>
      <c r="C56" s="139">
        <f>IF(A56="","",-PMT('Entrada de Modelos'!$B$53,'Entrada de Modelos'!$B$52,'Entrada de Modelos'!$B$50))</f>
        <v>941.019918477744</v>
      </c>
      <c r="D56" s="139">
        <f t="shared" si="1"/>
        <v>899.86071438904798</v>
      </c>
      <c r="E56" s="140">
        <f>IF(A56="","",'Entrada de Modelos'!$B$53*B56)</f>
        <v>41.159204088695972</v>
      </c>
    </row>
    <row r="57" spans="1:5" ht="18" customHeight="1" x14ac:dyDescent="0.25">
      <c r="A57" s="26">
        <f>IF(A56&gt;='Entrada de Modelos'!$B$52,"",A56+1)</f>
        <v>51</v>
      </c>
      <c r="B57" s="138">
        <f t="shared" si="0"/>
        <v>9202.7297503115988</v>
      </c>
      <c r="C57" s="139">
        <f>IF(A57="","",-PMT('Entrada de Modelos'!$B$53,'Entrada de Modelos'!$B$52,'Entrada de Modelos'!$B$50))</f>
        <v>941.019918477744</v>
      </c>
      <c r="D57" s="139">
        <f t="shared" si="1"/>
        <v>903.52685832751126</v>
      </c>
      <c r="E57" s="140">
        <f>IF(A57="","",'Entrada de Modelos'!$B$53*B57)</f>
        <v>37.493060150232758</v>
      </c>
    </row>
    <row r="58" spans="1:5" ht="18" customHeight="1" x14ac:dyDescent="0.25">
      <c r="A58" s="26">
        <f>IF(A57&gt;='Entrada de Modelos'!$B$52,"",A57+1)</f>
        <v>52</v>
      </c>
      <c r="B58" s="138">
        <f t="shared" si="0"/>
        <v>8299.2028919840868</v>
      </c>
      <c r="C58" s="139">
        <f>IF(A58="","",-PMT('Entrada de Modelos'!$B$53,'Entrada de Modelos'!$B$52,'Entrada de Modelos'!$B$50))</f>
        <v>941.019918477744</v>
      </c>
      <c r="D58" s="139">
        <f t="shared" si="1"/>
        <v>907.20793859018841</v>
      </c>
      <c r="E58" s="140">
        <f>IF(A58="","",'Entrada de Modelos'!$B$53*B58)</f>
        <v>33.811979887555566</v>
      </c>
    </row>
    <row r="59" spans="1:5" ht="18" customHeight="1" x14ac:dyDescent="0.25">
      <c r="A59" s="26">
        <f>IF(A58&gt;='Entrada de Modelos'!$B$52,"",A58+1)</f>
        <v>53</v>
      </c>
      <c r="B59" s="138">
        <f t="shared" si="0"/>
        <v>7391.994953393898</v>
      </c>
      <c r="C59" s="139">
        <f>IF(A59="","",-PMT('Entrada de Modelos'!$B$53,'Entrada de Modelos'!$B$52,'Entrada de Modelos'!$B$50))</f>
        <v>941.019918477744</v>
      </c>
      <c r="D59" s="139">
        <f t="shared" si="1"/>
        <v>910.90401602951329</v>
      </c>
      <c r="E59" s="140">
        <f>IF(A59="","",'Entrada de Modelos'!$B$53*B59)</f>
        <v>30.115902448230681</v>
      </c>
    </row>
    <row r="60" spans="1:5" ht="18" customHeight="1" x14ac:dyDescent="0.25">
      <c r="A60" s="26">
        <f>IF(A59&gt;='Entrada de Modelos'!$B$52,"",A59+1)</f>
        <v>54</v>
      </c>
      <c r="B60" s="138">
        <f t="shared" si="0"/>
        <v>6481.0909373643844</v>
      </c>
      <c r="C60" s="139">
        <f>IF(A60="","",-PMT('Entrada de Modelos'!$B$53,'Entrada de Modelos'!$B$52,'Entrada de Modelos'!$B$50))</f>
        <v>941.019918477744</v>
      </c>
      <c r="D60" s="139">
        <f t="shared" si="1"/>
        <v>914.61515174583997</v>
      </c>
      <c r="E60" s="140">
        <f>IF(A60="","",'Entrada de Modelos'!$B$53*B60)</f>
        <v>26.40476673190404</v>
      </c>
    </row>
    <row r="61" spans="1:5" ht="18" customHeight="1" x14ac:dyDescent="0.25">
      <c r="A61" s="26">
        <f>IF(A60&gt;='Entrada de Modelos'!$B$52,"",A60+1)</f>
        <v>55</v>
      </c>
      <c r="B61" s="138">
        <f t="shared" si="0"/>
        <v>5566.4757856185443</v>
      </c>
      <c r="C61" s="139">
        <f>IF(A61="","",-PMT('Entrada de Modelos'!$B$53,'Entrada de Modelos'!$B$52,'Entrada de Modelos'!$B$50))</f>
        <v>941.019918477744</v>
      </c>
      <c r="D61" s="139">
        <f t="shared" si="1"/>
        <v>918.3414070884528</v>
      </c>
      <c r="E61" s="140">
        <f>IF(A61="","",'Entrada de Modelos'!$B$53*B61)</f>
        <v>22.678511389291163</v>
      </c>
    </row>
    <row r="62" spans="1:5" ht="18" customHeight="1" x14ac:dyDescent="0.25">
      <c r="A62" s="26">
        <f>IF(A61&gt;='Entrada de Modelos'!$B$52,"",A61+1)</f>
        <v>56</v>
      </c>
      <c r="B62" s="138">
        <f t="shared" si="0"/>
        <v>4648.1343785300915</v>
      </c>
      <c r="C62" s="139">
        <f>IF(A62="","",-PMT('Entrada de Modelos'!$B$53,'Entrada de Modelos'!$B$52,'Entrada de Modelos'!$B$50))</f>
        <v>941.019918477744</v>
      </c>
      <c r="D62" s="139">
        <f t="shared" si="1"/>
        <v>922.08284365658096</v>
      </c>
      <c r="E62" s="140">
        <f>IF(A62="","",'Entrada de Modelos'!$B$53*B62)</f>
        <v>18.937074821163005</v>
      </c>
    </row>
    <row r="63" spans="1:5" ht="18" customHeight="1" x14ac:dyDescent="0.25">
      <c r="A63" s="26">
        <f>IF(A62&gt;='Entrada de Modelos'!$B$52,"",A62+1)</f>
        <v>57</v>
      </c>
      <c r="B63" s="138">
        <f t="shared" si="0"/>
        <v>3726.0515348735107</v>
      </c>
      <c r="C63" s="139">
        <f>IF(A63="","",-PMT('Entrada de Modelos'!$B$53,'Entrada de Modelos'!$B$52,'Entrada de Modelos'!$B$50))</f>
        <v>941.019918477744</v>
      </c>
      <c r="D63" s="139">
        <f t="shared" si="1"/>
        <v>925.83952330041643</v>
      </c>
      <c r="E63" s="140">
        <f>IF(A63="","",'Entrada de Modelos'!$B$53*B63)</f>
        <v>15.180395177327622</v>
      </c>
    </row>
    <row r="64" spans="1:5" ht="18" customHeight="1" x14ac:dyDescent="0.25">
      <c r="A64" s="26">
        <f>IF(A63&gt;='Entrada de Modelos'!$B$52,"",A63+1)</f>
        <v>58</v>
      </c>
      <c r="B64" s="138">
        <f t="shared" si="0"/>
        <v>2800.2120115730941</v>
      </c>
      <c r="C64" s="139">
        <f>IF(A64="","",-PMT('Entrada de Modelos'!$B$53,'Entrada de Modelos'!$B$52,'Entrada de Modelos'!$B$50))</f>
        <v>941.019918477744</v>
      </c>
      <c r="D64" s="139">
        <f t="shared" si="1"/>
        <v>929.61150812213623</v>
      </c>
      <c r="E64" s="140">
        <f>IF(A64="","",'Entrada de Modelos'!$B$53*B64)</f>
        <v>11.408410355607741</v>
      </c>
    </row>
    <row r="65" spans="1:5" ht="18" customHeight="1" x14ac:dyDescent="0.25">
      <c r="A65" s="26">
        <f>IF(A64&gt;='Entrada de Modelos'!$B$52,"",A64+1)</f>
        <v>59</v>
      </c>
      <c r="B65" s="138">
        <f t="shared" si="0"/>
        <v>1870.6005034509578</v>
      </c>
      <c r="C65" s="139">
        <f>IF(A65="","",-PMT('Entrada de Modelos'!$B$53,'Entrada de Modelos'!$B$52,'Entrada de Modelos'!$B$50))</f>
        <v>941.019918477744</v>
      </c>
      <c r="D65" s="139">
        <f t="shared" si="1"/>
        <v>933.39886047692983</v>
      </c>
      <c r="E65" s="140">
        <f>IF(A65="","",'Entrada de Modelos'!$B$53*B65)</f>
        <v>7.6210580008141315</v>
      </c>
    </row>
    <row r="66" spans="1:5" ht="18" customHeight="1" x14ac:dyDescent="0.25">
      <c r="A66" s="26">
        <f>IF(A65&gt;='Entrada de Modelos'!$B$52,"",A65+1)</f>
        <v>60</v>
      </c>
      <c r="B66" s="138">
        <f t="shared" si="0"/>
        <v>937.201642974028</v>
      </c>
      <c r="C66" s="139">
        <f>IF(A66="","",-PMT('Entrada de Modelos'!$B$53,'Entrada de Modelos'!$B$52,'Entrada de Modelos'!$B$50))</f>
        <v>941.019918477744</v>
      </c>
      <c r="D66" s="139">
        <f t="shared" si="1"/>
        <v>937.20164297402926</v>
      </c>
      <c r="E66" s="140">
        <f>IF(A66="","",'Entrada de Modelos'!$B$53*B66)</f>
        <v>3.8182755037148004</v>
      </c>
    </row>
    <row r="67" spans="1:5" ht="18" customHeight="1" x14ac:dyDescent="0.25">
      <c r="A67" s="26" t="str">
        <f>IF(A66&gt;='Entrada de Modelos'!$B$52,"",A66+1)</f>
        <v/>
      </c>
      <c r="B67" s="44" t="str">
        <f t="shared" si="0"/>
        <v/>
      </c>
      <c r="C67" s="48" t="str">
        <f>IF(A67="","",-PMT('Entrada de Modelos'!$B$53,'Entrada de Modelos'!$B$52,'Entrada de Modelos'!$B$50))</f>
        <v/>
      </c>
      <c r="D67" s="48" t="str">
        <f t="shared" si="1"/>
        <v/>
      </c>
      <c r="E67" s="49" t="str">
        <f>IF(A67="","",'Entrada de Modelos'!$B$53*B67)</f>
        <v/>
      </c>
    </row>
    <row r="68" spans="1:5" ht="18" customHeight="1" x14ac:dyDescent="0.25">
      <c r="A68" s="26" t="str">
        <f>IF(A67&gt;='Entrada de Modelos'!$B$52,"",A67+1)</f>
        <v/>
      </c>
      <c r="B68" s="44" t="str">
        <f t="shared" si="0"/>
        <v/>
      </c>
      <c r="C68" s="48" t="str">
        <f>IF(A68="","",-PMT('Entrada de Modelos'!$B$53,'Entrada de Modelos'!$B$52,'Entrada de Modelos'!$B$50))</f>
        <v/>
      </c>
      <c r="D68" s="48" t="str">
        <f t="shared" si="1"/>
        <v/>
      </c>
      <c r="E68" s="49" t="str">
        <f>IF(A68="","",'Entrada de Modelos'!$B$53*B68)</f>
        <v/>
      </c>
    </row>
    <row r="69" spans="1:5" ht="18" customHeight="1" x14ac:dyDescent="0.25">
      <c r="A69" s="26" t="str">
        <f>IF(A68&gt;='Entrada de Modelos'!$B$52,"",A68+1)</f>
        <v/>
      </c>
      <c r="B69" s="44" t="str">
        <f t="shared" si="0"/>
        <v/>
      </c>
      <c r="C69" s="48" t="str">
        <f>IF(A69="","",-PMT('Entrada de Modelos'!$B$53,'Entrada de Modelos'!$B$52,'Entrada de Modelos'!$B$50))</f>
        <v/>
      </c>
      <c r="D69" s="48" t="str">
        <f t="shared" si="1"/>
        <v/>
      </c>
      <c r="E69" s="49" t="str">
        <f>IF(A69="","",'Entrada de Modelos'!$B$53*B69)</f>
        <v/>
      </c>
    </row>
    <row r="70" spans="1:5" ht="18" customHeight="1" x14ac:dyDescent="0.25">
      <c r="A70" s="26" t="str">
        <f>IF(A69&gt;='Entrada de Modelos'!$B$52,"",A69+1)</f>
        <v/>
      </c>
      <c r="B70" s="44" t="str">
        <f t="shared" si="0"/>
        <v/>
      </c>
      <c r="C70" s="48" t="str">
        <f>IF(A70="","",-PMT('Entrada de Modelos'!$B$53,'Entrada de Modelos'!$B$52,'Entrada de Modelos'!$B$50))</f>
        <v/>
      </c>
      <c r="D70" s="48" t="str">
        <f t="shared" si="1"/>
        <v/>
      </c>
      <c r="E70" s="49" t="str">
        <f>IF(A70="","",'Entrada de Modelos'!$B$53*B70)</f>
        <v/>
      </c>
    </row>
    <row r="71" spans="1:5" ht="18" customHeight="1" x14ac:dyDescent="0.25">
      <c r="A71" s="26" t="str">
        <f>IF(A70&gt;='Entrada de Modelos'!$B$52,"",A70+1)</f>
        <v/>
      </c>
      <c r="B71" s="44" t="str">
        <f t="shared" si="0"/>
        <v/>
      </c>
      <c r="C71" s="48" t="str">
        <f>IF(A71="","",-PMT('Entrada de Modelos'!$B$53,'Entrada de Modelos'!$B$52,'Entrada de Modelos'!$B$50))</f>
        <v/>
      </c>
      <c r="D71" s="48" t="str">
        <f t="shared" si="1"/>
        <v/>
      </c>
      <c r="E71" s="49" t="str">
        <f>IF(A71="","",'Entrada de Modelos'!$B$53*B71)</f>
        <v/>
      </c>
    </row>
    <row r="72" spans="1:5" ht="18" customHeight="1" x14ac:dyDescent="0.25">
      <c r="A72" s="26" t="str">
        <f>IF(A71&gt;='Entrada de Modelos'!$B$52,"",A71+1)</f>
        <v/>
      </c>
      <c r="B72" s="44" t="str">
        <f t="shared" ref="B72:B135" si="2">IF(A72="","",B71-D71)</f>
        <v/>
      </c>
      <c r="C72" s="48" t="str">
        <f>IF(A72="","",-PMT('Entrada de Modelos'!$B$53,'Entrada de Modelos'!$B$52,'Entrada de Modelos'!$B$50))</f>
        <v/>
      </c>
      <c r="D72" s="48" t="str">
        <f t="shared" ref="D72:D135" si="3">IF(A72="","",C72-E72)</f>
        <v/>
      </c>
      <c r="E72" s="49" t="str">
        <f>IF(A72="","",'Entrada de Modelos'!$B$53*B72)</f>
        <v/>
      </c>
    </row>
    <row r="73" spans="1:5" ht="18" customHeight="1" x14ac:dyDescent="0.25">
      <c r="A73" s="26" t="str">
        <f>IF(A72&gt;='Entrada de Modelos'!$B$52,"",A72+1)</f>
        <v/>
      </c>
      <c r="B73" s="44" t="str">
        <f t="shared" si="2"/>
        <v/>
      </c>
      <c r="C73" s="48" t="str">
        <f>IF(A73="","",-PMT('Entrada de Modelos'!$B$53,'Entrada de Modelos'!$B$52,'Entrada de Modelos'!$B$50))</f>
        <v/>
      </c>
      <c r="D73" s="48" t="str">
        <f t="shared" si="3"/>
        <v/>
      </c>
      <c r="E73" s="49" t="str">
        <f>IF(A73="","",'Entrada de Modelos'!$B$53*B73)</f>
        <v/>
      </c>
    </row>
    <row r="74" spans="1:5" ht="18" customHeight="1" x14ac:dyDescent="0.25">
      <c r="A74" s="26" t="str">
        <f>IF(A73&gt;='Entrada de Modelos'!$B$52,"",A73+1)</f>
        <v/>
      </c>
      <c r="B74" s="44" t="str">
        <f t="shared" si="2"/>
        <v/>
      </c>
      <c r="C74" s="48" t="str">
        <f>IF(A74="","",-PMT('Entrada de Modelos'!$B$53,'Entrada de Modelos'!$B$52,'Entrada de Modelos'!$B$50))</f>
        <v/>
      </c>
      <c r="D74" s="48" t="str">
        <f t="shared" si="3"/>
        <v/>
      </c>
      <c r="E74" s="49" t="str">
        <f>IF(A74="","",'Entrada de Modelos'!$B$53*B74)</f>
        <v/>
      </c>
    </row>
    <row r="75" spans="1:5" ht="18" customHeight="1" x14ac:dyDescent="0.25">
      <c r="A75" s="26" t="str">
        <f>IF(A74&gt;='Entrada de Modelos'!$B$52,"",A74+1)</f>
        <v/>
      </c>
      <c r="B75" s="44" t="str">
        <f t="shared" si="2"/>
        <v/>
      </c>
      <c r="C75" s="48" t="str">
        <f>IF(A75="","",-PMT('Entrada de Modelos'!$B$53,'Entrada de Modelos'!$B$52,'Entrada de Modelos'!$B$50))</f>
        <v/>
      </c>
      <c r="D75" s="48" t="str">
        <f t="shared" si="3"/>
        <v/>
      </c>
      <c r="E75" s="49" t="str">
        <f>IF(A75="","",'Entrada de Modelos'!$B$53*B75)</f>
        <v/>
      </c>
    </row>
    <row r="76" spans="1:5" ht="18" customHeight="1" x14ac:dyDescent="0.25">
      <c r="A76" s="26" t="str">
        <f>IF(A75&gt;='Entrada de Modelos'!$B$52,"",A75+1)</f>
        <v/>
      </c>
      <c r="B76" s="44" t="str">
        <f t="shared" si="2"/>
        <v/>
      </c>
      <c r="C76" s="48" t="str">
        <f>IF(A76="","",-PMT('Entrada de Modelos'!$B$53,'Entrada de Modelos'!$B$52,'Entrada de Modelos'!$B$50))</f>
        <v/>
      </c>
      <c r="D76" s="48" t="str">
        <f t="shared" si="3"/>
        <v/>
      </c>
      <c r="E76" s="49" t="str">
        <f>IF(A76="","",'Entrada de Modelos'!$B$53*B76)</f>
        <v/>
      </c>
    </row>
    <row r="77" spans="1:5" ht="18" customHeight="1" x14ac:dyDescent="0.25">
      <c r="A77" s="26" t="str">
        <f>IF(A76&gt;='Entrada de Modelos'!$B$52,"",A76+1)</f>
        <v/>
      </c>
      <c r="B77" s="44" t="str">
        <f t="shared" si="2"/>
        <v/>
      </c>
      <c r="C77" s="48" t="str">
        <f>IF(A77="","",-PMT('Entrada de Modelos'!$B$53,'Entrada de Modelos'!$B$52,'Entrada de Modelos'!$B$50))</f>
        <v/>
      </c>
      <c r="D77" s="48" t="str">
        <f t="shared" si="3"/>
        <v/>
      </c>
      <c r="E77" s="49" t="str">
        <f>IF(A77="","",'Entrada de Modelos'!$B$53*B77)</f>
        <v/>
      </c>
    </row>
    <row r="78" spans="1:5" ht="18" customHeight="1" x14ac:dyDescent="0.25">
      <c r="A78" s="26" t="str">
        <f>IF(A77&gt;='Entrada de Modelos'!$B$52,"",A77+1)</f>
        <v/>
      </c>
      <c r="B78" s="44" t="str">
        <f t="shared" si="2"/>
        <v/>
      </c>
      <c r="C78" s="48" t="str">
        <f>IF(A78="","",-PMT('Entrada de Modelos'!$B$53,'Entrada de Modelos'!$B$52,'Entrada de Modelos'!$B$50))</f>
        <v/>
      </c>
      <c r="D78" s="48" t="str">
        <f t="shared" si="3"/>
        <v/>
      </c>
      <c r="E78" s="49" t="str">
        <f>IF(A78="","",'Entrada de Modelos'!$B$53*B78)</f>
        <v/>
      </c>
    </row>
    <row r="79" spans="1:5" ht="18" customHeight="1" x14ac:dyDescent="0.25">
      <c r="A79" s="26" t="str">
        <f>IF(A78&gt;='Entrada de Modelos'!$B$52,"",A78+1)</f>
        <v/>
      </c>
      <c r="B79" s="44" t="str">
        <f t="shared" si="2"/>
        <v/>
      </c>
      <c r="C79" s="48" t="str">
        <f>IF(A79="","",-PMT('Entrada de Modelos'!$B$53,'Entrada de Modelos'!$B$52,'Entrada de Modelos'!$B$50))</f>
        <v/>
      </c>
      <c r="D79" s="48" t="str">
        <f t="shared" si="3"/>
        <v/>
      </c>
      <c r="E79" s="49" t="str">
        <f>IF(A79="","",'Entrada de Modelos'!$B$53*B79)</f>
        <v/>
      </c>
    </row>
    <row r="80" spans="1:5" ht="18" customHeight="1" x14ac:dyDescent="0.25">
      <c r="A80" s="26" t="str">
        <f>IF(A79&gt;='Entrada de Modelos'!$B$52,"",A79+1)</f>
        <v/>
      </c>
      <c r="B80" s="44" t="str">
        <f t="shared" si="2"/>
        <v/>
      </c>
      <c r="C80" s="48" t="str">
        <f>IF(A80="","",-PMT('Entrada de Modelos'!$B$53,'Entrada de Modelos'!$B$52,'Entrada de Modelos'!$B$50))</f>
        <v/>
      </c>
      <c r="D80" s="48" t="str">
        <f t="shared" si="3"/>
        <v/>
      </c>
      <c r="E80" s="49" t="str">
        <f>IF(A80="","",'Entrada de Modelos'!$B$53*B80)</f>
        <v/>
      </c>
    </row>
    <row r="81" spans="1:5" ht="18" customHeight="1" x14ac:dyDescent="0.25">
      <c r="A81" s="26" t="str">
        <f>IF(A80&gt;='Entrada de Modelos'!$B$52,"",A80+1)</f>
        <v/>
      </c>
      <c r="B81" s="44" t="str">
        <f t="shared" si="2"/>
        <v/>
      </c>
      <c r="C81" s="48" t="str">
        <f>IF(A81="","",-PMT('Entrada de Modelos'!$B$53,'Entrada de Modelos'!$B$52,'Entrada de Modelos'!$B$50))</f>
        <v/>
      </c>
      <c r="D81" s="48" t="str">
        <f t="shared" si="3"/>
        <v/>
      </c>
      <c r="E81" s="49" t="str">
        <f>IF(A81="","",'Entrada de Modelos'!$B$53*B81)</f>
        <v/>
      </c>
    </row>
    <row r="82" spans="1:5" ht="18" customHeight="1" x14ac:dyDescent="0.25">
      <c r="A82" s="26" t="str">
        <f>IF(A81&gt;='Entrada de Modelos'!$B$52,"",A81+1)</f>
        <v/>
      </c>
      <c r="B82" s="44" t="str">
        <f t="shared" si="2"/>
        <v/>
      </c>
      <c r="C82" s="48" t="str">
        <f>IF(A82="","",-PMT('Entrada de Modelos'!$B$53,'Entrada de Modelos'!$B$52,'Entrada de Modelos'!$B$50))</f>
        <v/>
      </c>
      <c r="D82" s="48" t="str">
        <f t="shared" si="3"/>
        <v/>
      </c>
      <c r="E82" s="49" t="str">
        <f>IF(A82="","",'Entrada de Modelos'!$B$53*B82)</f>
        <v/>
      </c>
    </row>
    <row r="83" spans="1:5" ht="18" customHeight="1" x14ac:dyDescent="0.25">
      <c r="A83" s="26" t="str">
        <f>IF(A82&gt;='Entrada de Modelos'!$B$52,"",A82+1)</f>
        <v/>
      </c>
      <c r="B83" s="44" t="str">
        <f t="shared" si="2"/>
        <v/>
      </c>
      <c r="C83" s="48" t="str">
        <f>IF(A83="","",-PMT('Entrada de Modelos'!$B$53,'Entrada de Modelos'!$B$52,'Entrada de Modelos'!$B$50))</f>
        <v/>
      </c>
      <c r="D83" s="48" t="str">
        <f t="shared" si="3"/>
        <v/>
      </c>
      <c r="E83" s="49" t="str">
        <f>IF(A83="","",'Entrada de Modelos'!$B$53*B83)</f>
        <v/>
      </c>
    </row>
    <row r="84" spans="1:5" ht="18" customHeight="1" x14ac:dyDescent="0.25">
      <c r="A84" s="26" t="str">
        <f>IF(A83&gt;='Entrada de Modelos'!$B$52,"",A83+1)</f>
        <v/>
      </c>
      <c r="B84" s="44" t="str">
        <f t="shared" si="2"/>
        <v/>
      </c>
      <c r="C84" s="48" t="str">
        <f>IF(A84="","",-PMT('Entrada de Modelos'!$B$53,'Entrada de Modelos'!$B$52,'Entrada de Modelos'!$B$50))</f>
        <v/>
      </c>
      <c r="D84" s="48" t="str">
        <f t="shared" si="3"/>
        <v/>
      </c>
      <c r="E84" s="49" t="str">
        <f>IF(A84="","",'Entrada de Modelos'!$B$53*B84)</f>
        <v/>
      </c>
    </row>
    <row r="85" spans="1:5" ht="18" customHeight="1" x14ac:dyDescent="0.25">
      <c r="A85" s="26" t="str">
        <f>IF(A84&gt;='Entrada de Modelos'!$B$52,"",A84+1)</f>
        <v/>
      </c>
      <c r="B85" s="44" t="str">
        <f t="shared" si="2"/>
        <v/>
      </c>
      <c r="C85" s="48" t="str">
        <f>IF(A85="","",-PMT('Entrada de Modelos'!$B$53,'Entrada de Modelos'!$B$52,'Entrada de Modelos'!$B$50))</f>
        <v/>
      </c>
      <c r="D85" s="48" t="str">
        <f t="shared" si="3"/>
        <v/>
      </c>
      <c r="E85" s="49" t="str">
        <f>IF(A85="","",'Entrada de Modelos'!$B$53*B85)</f>
        <v/>
      </c>
    </row>
    <row r="86" spans="1:5" ht="18" customHeight="1" x14ac:dyDescent="0.25">
      <c r="A86" s="26" t="str">
        <f>IF(A85&gt;='Entrada de Modelos'!$B$52,"",A85+1)</f>
        <v/>
      </c>
      <c r="B86" s="44" t="str">
        <f t="shared" si="2"/>
        <v/>
      </c>
      <c r="C86" s="48" t="str">
        <f>IF(A86="","",-PMT('Entrada de Modelos'!$B$53,'Entrada de Modelos'!$B$52,'Entrada de Modelos'!$B$50))</f>
        <v/>
      </c>
      <c r="D86" s="48" t="str">
        <f t="shared" si="3"/>
        <v/>
      </c>
      <c r="E86" s="49" t="str">
        <f>IF(A86="","",'Entrada de Modelos'!$B$53*B86)</f>
        <v/>
      </c>
    </row>
    <row r="87" spans="1:5" ht="18" customHeight="1" x14ac:dyDescent="0.25">
      <c r="A87" s="26" t="str">
        <f>IF(A86&gt;='Entrada de Modelos'!$B$52,"",A86+1)</f>
        <v/>
      </c>
      <c r="B87" s="44" t="str">
        <f t="shared" si="2"/>
        <v/>
      </c>
      <c r="C87" s="48" t="str">
        <f>IF(A87="","",-PMT('Entrada de Modelos'!$B$53,'Entrada de Modelos'!$B$52,'Entrada de Modelos'!$B$50))</f>
        <v/>
      </c>
      <c r="D87" s="48" t="str">
        <f t="shared" si="3"/>
        <v/>
      </c>
      <c r="E87" s="49" t="str">
        <f>IF(A87="","",'Entrada de Modelos'!$B$53*B87)</f>
        <v/>
      </c>
    </row>
    <row r="88" spans="1:5" ht="18" customHeight="1" x14ac:dyDescent="0.25">
      <c r="A88" s="26" t="str">
        <f>IF(A87&gt;='Entrada de Modelos'!$B$52,"",A87+1)</f>
        <v/>
      </c>
      <c r="B88" s="44" t="str">
        <f t="shared" si="2"/>
        <v/>
      </c>
      <c r="C88" s="48" t="str">
        <f>IF(A88="","",-PMT('Entrada de Modelos'!$B$53,'Entrada de Modelos'!$B$52,'Entrada de Modelos'!$B$50))</f>
        <v/>
      </c>
      <c r="D88" s="48" t="str">
        <f t="shared" si="3"/>
        <v/>
      </c>
      <c r="E88" s="49" t="str">
        <f>IF(A88="","",'Entrada de Modelos'!$B$53*B88)</f>
        <v/>
      </c>
    </row>
    <row r="89" spans="1:5" ht="18" customHeight="1" x14ac:dyDescent="0.25">
      <c r="A89" s="26" t="str">
        <f>IF(A88&gt;='Entrada de Modelos'!$B$52,"",A88+1)</f>
        <v/>
      </c>
      <c r="B89" s="44" t="str">
        <f t="shared" si="2"/>
        <v/>
      </c>
      <c r="C89" s="48" t="str">
        <f>IF(A89="","",-PMT('Entrada de Modelos'!$B$53,'Entrada de Modelos'!$B$52,'Entrada de Modelos'!$B$50))</f>
        <v/>
      </c>
      <c r="D89" s="48" t="str">
        <f t="shared" si="3"/>
        <v/>
      </c>
      <c r="E89" s="49" t="str">
        <f>IF(A89="","",'Entrada de Modelos'!$B$53*B89)</f>
        <v/>
      </c>
    </row>
    <row r="90" spans="1:5" ht="18" customHeight="1" x14ac:dyDescent="0.25">
      <c r="A90" s="26" t="str">
        <f>IF(A89&gt;='Entrada de Modelos'!$B$52,"",A89+1)</f>
        <v/>
      </c>
      <c r="B90" s="44" t="str">
        <f t="shared" si="2"/>
        <v/>
      </c>
      <c r="C90" s="48" t="str">
        <f>IF(A90="","",-PMT('Entrada de Modelos'!$B$53,'Entrada de Modelos'!$B$52,'Entrada de Modelos'!$B$50))</f>
        <v/>
      </c>
      <c r="D90" s="48" t="str">
        <f t="shared" si="3"/>
        <v/>
      </c>
      <c r="E90" s="49" t="str">
        <f>IF(A90="","",'Entrada de Modelos'!$B$53*B90)</f>
        <v/>
      </c>
    </row>
    <row r="91" spans="1:5" ht="18" customHeight="1" x14ac:dyDescent="0.25">
      <c r="A91" s="26" t="str">
        <f>IF(A90&gt;='Entrada de Modelos'!$B$52,"",A90+1)</f>
        <v/>
      </c>
      <c r="B91" s="44" t="str">
        <f t="shared" si="2"/>
        <v/>
      </c>
      <c r="C91" s="48" t="str">
        <f>IF(A91="","",-PMT('Entrada de Modelos'!$B$53,'Entrada de Modelos'!$B$52,'Entrada de Modelos'!$B$50))</f>
        <v/>
      </c>
      <c r="D91" s="48" t="str">
        <f t="shared" si="3"/>
        <v/>
      </c>
      <c r="E91" s="49" t="str">
        <f>IF(A91="","",'Entrada de Modelos'!$B$53*B91)</f>
        <v/>
      </c>
    </row>
    <row r="92" spans="1:5" ht="18" customHeight="1" x14ac:dyDescent="0.25">
      <c r="A92" s="26" t="str">
        <f>IF(A91&gt;='Entrada de Modelos'!$B$52,"",A91+1)</f>
        <v/>
      </c>
      <c r="B92" s="44" t="str">
        <f t="shared" si="2"/>
        <v/>
      </c>
      <c r="C92" s="48" t="str">
        <f>IF(A92="","",-PMT('Entrada de Modelos'!$B$53,'Entrada de Modelos'!$B$52,'Entrada de Modelos'!$B$50))</f>
        <v/>
      </c>
      <c r="D92" s="48" t="str">
        <f t="shared" si="3"/>
        <v/>
      </c>
      <c r="E92" s="49" t="str">
        <f>IF(A92="","",'Entrada de Modelos'!$B$53*B92)</f>
        <v/>
      </c>
    </row>
    <row r="93" spans="1:5" ht="18" customHeight="1" x14ac:dyDescent="0.25">
      <c r="A93" s="26" t="str">
        <f>IF(A92&gt;='Entrada de Modelos'!$B$52,"",A92+1)</f>
        <v/>
      </c>
      <c r="B93" s="44" t="str">
        <f t="shared" si="2"/>
        <v/>
      </c>
      <c r="C93" s="48" t="str">
        <f>IF(A93="","",-PMT('Entrada de Modelos'!$B$53,'Entrada de Modelos'!$B$52,'Entrada de Modelos'!$B$50))</f>
        <v/>
      </c>
      <c r="D93" s="48" t="str">
        <f t="shared" si="3"/>
        <v/>
      </c>
      <c r="E93" s="49" t="str">
        <f>IF(A93="","",'Entrada de Modelos'!$B$53*B93)</f>
        <v/>
      </c>
    </row>
    <row r="94" spans="1:5" ht="18" customHeight="1" x14ac:dyDescent="0.25">
      <c r="A94" s="26" t="str">
        <f>IF(A93&gt;='Entrada de Modelos'!$B$52,"",A93+1)</f>
        <v/>
      </c>
      <c r="B94" s="44" t="str">
        <f t="shared" si="2"/>
        <v/>
      </c>
      <c r="C94" s="48" t="str">
        <f>IF(A94="","",-PMT('Entrada de Modelos'!$B$53,'Entrada de Modelos'!$B$52,'Entrada de Modelos'!$B$50))</f>
        <v/>
      </c>
      <c r="D94" s="48" t="str">
        <f t="shared" si="3"/>
        <v/>
      </c>
      <c r="E94" s="49" t="str">
        <f>IF(A94="","",'Entrada de Modelos'!$B$53*B94)</f>
        <v/>
      </c>
    </row>
    <row r="95" spans="1:5" ht="18" customHeight="1" x14ac:dyDescent="0.25">
      <c r="A95" s="26" t="str">
        <f>IF(A94&gt;='Entrada de Modelos'!$B$52,"",A94+1)</f>
        <v/>
      </c>
      <c r="B95" s="44" t="str">
        <f t="shared" si="2"/>
        <v/>
      </c>
      <c r="C95" s="48" t="str">
        <f>IF(A95="","",-PMT('Entrada de Modelos'!$B$53,'Entrada de Modelos'!$B$52,'Entrada de Modelos'!$B$50))</f>
        <v/>
      </c>
      <c r="D95" s="48" t="str">
        <f t="shared" si="3"/>
        <v/>
      </c>
      <c r="E95" s="49" t="str">
        <f>IF(A95="","",'Entrada de Modelos'!$B$53*B95)</f>
        <v/>
      </c>
    </row>
    <row r="96" spans="1:5" ht="18" customHeight="1" x14ac:dyDescent="0.25">
      <c r="A96" s="26" t="str">
        <f>IF(A95&gt;='Entrada de Modelos'!$B$52,"",A95+1)</f>
        <v/>
      </c>
      <c r="B96" s="44" t="str">
        <f t="shared" si="2"/>
        <v/>
      </c>
      <c r="C96" s="48" t="str">
        <f>IF(A96="","",-PMT('Entrada de Modelos'!$B$53,'Entrada de Modelos'!$B$52,'Entrada de Modelos'!$B$50))</f>
        <v/>
      </c>
      <c r="D96" s="48" t="str">
        <f t="shared" si="3"/>
        <v/>
      </c>
      <c r="E96" s="49" t="str">
        <f>IF(A96="","",'Entrada de Modelos'!$B$53*B96)</f>
        <v/>
      </c>
    </row>
    <row r="97" spans="1:5" ht="18" customHeight="1" x14ac:dyDescent="0.25">
      <c r="A97" s="26" t="str">
        <f>IF(A96&gt;='Entrada de Modelos'!$B$52,"",A96+1)</f>
        <v/>
      </c>
      <c r="B97" s="44" t="str">
        <f t="shared" si="2"/>
        <v/>
      </c>
      <c r="C97" s="48" t="str">
        <f>IF(A97="","",-PMT('Entrada de Modelos'!$B$53,'Entrada de Modelos'!$B$52,'Entrada de Modelos'!$B$50))</f>
        <v/>
      </c>
      <c r="D97" s="48" t="str">
        <f t="shared" si="3"/>
        <v/>
      </c>
      <c r="E97" s="49" t="str">
        <f>IF(A97="","",'Entrada de Modelos'!$B$53*B97)</f>
        <v/>
      </c>
    </row>
    <row r="98" spans="1:5" ht="18" customHeight="1" x14ac:dyDescent="0.25">
      <c r="A98" s="26" t="str">
        <f>IF(A97&gt;='Entrada de Modelos'!$B$52,"",A97+1)</f>
        <v/>
      </c>
      <c r="B98" s="44" t="str">
        <f t="shared" si="2"/>
        <v/>
      </c>
      <c r="C98" s="48" t="str">
        <f>IF(A98="","",-PMT('Entrada de Modelos'!$B$53,'Entrada de Modelos'!$B$52,'Entrada de Modelos'!$B$50))</f>
        <v/>
      </c>
      <c r="D98" s="48" t="str">
        <f t="shared" si="3"/>
        <v/>
      </c>
      <c r="E98" s="49" t="str">
        <f>IF(A98="","",'Entrada de Modelos'!$B$53*B98)</f>
        <v/>
      </c>
    </row>
    <row r="99" spans="1:5" ht="18" customHeight="1" x14ac:dyDescent="0.25">
      <c r="A99" s="26" t="str">
        <f>IF(A98&gt;='Entrada de Modelos'!$B$52,"",A98+1)</f>
        <v/>
      </c>
      <c r="B99" s="44" t="str">
        <f t="shared" si="2"/>
        <v/>
      </c>
      <c r="C99" s="48" t="str">
        <f>IF(A99="","",-PMT('Entrada de Modelos'!$B$53,'Entrada de Modelos'!$B$52,'Entrada de Modelos'!$B$50))</f>
        <v/>
      </c>
      <c r="D99" s="48" t="str">
        <f t="shared" si="3"/>
        <v/>
      </c>
      <c r="E99" s="49" t="str">
        <f>IF(A99="","",'Entrada de Modelos'!$B$53*B99)</f>
        <v/>
      </c>
    </row>
    <row r="100" spans="1:5" ht="18" customHeight="1" x14ac:dyDescent="0.25">
      <c r="A100" s="26" t="str">
        <f>IF(A99&gt;='Entrada de Modelos'!$B$52,"",A99+1)</f>
        <v/>
      </c>
      <c r="B100" s="44" t="str">
        <f t="shared" si="2"/>
        <v/>
      </c>
      <c r="C100" s="48" t="str">
        <f>IF(A100="","",-PMT('Entrada de Modelos'!$B$53,'Entrada de Modelos'!$B$52,'Entrada de Modelos'!$B$50))</f>
        <v/>
      </c>
      <c r="D100" s="48" t="str">
        <f t="shared" si="3"/>
        <v/>
      </c>
      <c r="E100" s="49" t="str">
        <f>IF(A100="","",'Entrada de Modelos'!$B$53*B100)</f>
        <v/>
      </c>
    </row>
    <row r="101" spans="1:5" ht="18" customHeight="1" x14ac:dyDescent="0.25">
      <c r="A101" s="26" t="str">
        <f>IF(A100&gt;='Entrada de Modelos'!$B$52,"",A100+1)</f>
        <v/>
      </c>
      <c r="B101" s="44" t="str">
        <f t="shared" si="2"/>
        <v/>
      </c>
      <c r="C101" s="48" t="str">
        <f>IF(A101="","",-PMT('Entrada de Modelos'!$B$53,'Entrada de Modelos'!$B$52,'Entrada de Modelos'!$B$50))</f>
        <v/>
      </c>
      <c r="D101" s="48" t="str">
        <f t="shared" si="3"/>
        <v/>
      </c>
      <c r="E101" s="49" t="str">
        <f>IF(A101="","",'Entrada de Modelos'!$B$53*B101)</f>
        <v/>
      </c>
    </row>
    <row r="102" spans="1:5" ht="18" customHeight="1" x14ac:dyDescent="0.25">
      <c r="A102" s="26" t="str">
        <f>IF(A101&gt;='Entrada de Modelos'!$B$52,"",A101+1)</f>
        <v/>
      </c>
      <c r="B102" s="44" t="str">
        <f t="shared" si="2"/>
        <v/>
      </c>
      <c r="C102" s="48" t="str">
        <f>IF(A102="","",-PMT('Entrada de Modelos'!$B$53,'Entrada de Modelos'!$B$52,'Entrada de Modelos'!$B$50))</f>
        <v/>
      </c>
      <c r="D102" s="48" t="str">
        <f t="shared" si="3"/>
        <v/>
      </c>
      <c r="E102" s="49" t="str">
        <f>IF(A102="","",'Entrada de Modelos'!$B$53*B102)</f>
        <v/>
      </c>
    </row>
    <row r="103" spans="1:5" ht="18" customHeight="1" x14ac:dyDescent="0.25">
      <c r="A103" s="26" t="str">
        <f>IF(A102&gt;='Entrada de Modelos'!$B$52,"",A102+1)</f>
        <v/>
      </c>
      <c r="B103" s="44" t="str">
        <f t="shared" si="2"/>
        <v/>
      </c>
      <c r="C103" s="48" t="str">
        <f>IF(A103="","",-PMT('Entrada de Modelos'!$B$53,'Entrada de Modelos'!$B$52,'Entrada de Modelos'!$B$50))</f>
        <v/>
      </c>
      <c r="D103" s="48" t="str">
        <f t="shared" si="3"/>
        <v/>
      </c>
      <c r="E103" s="49" t="str">
        <f>IF(A103="","",'Entrada de Modelos'!$B$53*B103)</f>
        <v/>
      </c>
    </row>
    <row r="104" spans="1:5" ht="18" customHeight="1" x14ac:dyDescent="0.25">
      <c r="A104" s="26" t="str">
        <f>IF(A103&gt;='Entrada de Modelos'!$B$52,"",A103+1)</f>
        <v/>
      </c>
      <c r="B104" s="44" t="str">
        <f t="shared" si="2"/>
        <v/>
      </c>
      <c r="C104" s="48" t="str">
        <f>IF(A104="","",-PMT('Entrada de Modelos'!$B$53,'Entrada de Modelos'!$B$52,'Entrada de Modelos'!$B$50))</f>
        <v/>
      </c>
      <c r="D104" s="48" t="str">
        <f t="shared" si="3"/>
        <v/>
      </c>
      <c r="E104" s="49" t="str">
        <f>IF(A104="","",'Entrada de Modelos'!$B$53*B104)</f>
        <v/>
      </c>
    </row>
    <row r="105" spans="1:5" ht="18" customHeight="1" x14ac:dyDescent="0.25">
      <c r="A105" s="26" t="str">
        <f>IF(A104&gt;='Entrada de Modelos'!$B$52,"",A104+1)</f>
        <v/>
      </c>
      <c r="B105" s="44" t="str">
        <f t="shared" si="2"/>
        <v/>
      </c>
      <c r="C105" s="48" t="str">
        <f>IF(A105="","",-PMT('Entrada de Modelos'!$B$53,'Entrada de Modelos'!$B$52,'Entrada de Modelos'!$B$50))</f>
        <v/>
      </c>
      <c r="D105" s="48" t="str">
        <f t="shared" si="3"/>
        <v/>
      </c>
      <c r="E105" s="49" t="str">
        <f>IF(A105="","",'Entrada de Modelos'!$B$53*B105)</f>
        <v/>
      </c>
    </row>
    <row r="106" spans="1:5" ht="18" customHeight="1" x14ac:dyDescent="0.25">
      <c r="A106" s="26" t="str">
        <f>IF(A105&gt;='Entrada de Modelos'!$B$52,"",A105+1)</f>
        <v/>
      </c>
      <c r="B106" s="44" t="str">
        <f t="shared" si="2"/>
        <v/>
      </c>
      <c r="C106" s="48" t="str">
        <f>IF(A106="","",-PMT('Entrada de Modelos'!$B$53,'Entrada de Modelos'!$B$52,'Entrada de Modelos'!$B$50))</f>
        <v/>
      </c>
      <c r="D106" s="48" t="str">
        <f t="shared" si="3"/>
        <v/>
      </c>
      <c r="E106" s="49" t="str">
        <f>IF(A106="","",'Entrada de Modelos'!$B$53*B106)</f>
        <v/>
      </c>
    </row>
    <row r="107" spans="1:5" ht="18" customHeight="1" x14ac:dyDescent="0.25">
      <c r="A107" s="26" t="str">
        <f>IF(A106&gt;='Entrada de Modelos'!$B$52,"",A106+1)</f>
        <v/>
      </c>
      <c r="B107" s="44" t="str">
        <f t="shared" si="2"/>
        <v/>
      </c>
      <c r="C107" s="48" t="str">
        <f>IF(A107="","",-PMT('Entrada de Modelos'!$B$53,'Entrada de Modelos'!$B$52,'Entrada de Modelos'!$B$50))</f>
        <v/>
      </c>
      <c r="D107" s="48" t="str">
        <f t="shared" si="3"/>
        <v/>
      </c>
      <c r="E107" s="49" t="str">
        <f>IF(A107="","",'Entrada de Modelos'!$B$53*B107)</f>
        <v/>
      </c>
    </row>
    <row r="108" spans="1:5" ht="18" customHeight="1" x14ac:dyDescent="0.25">
      <c r="A108" s="26" t="str">
        <f>IF(A107&gt;='Entrada de Modelos'!$B$52,"",A107+1)</f>
        <v/>
      </c>
      <c r="B108" s="44" t="str">
        <f t="shared" si="2"/>
        <v/>
      </c>
      <c r="C108" s="48" t="str">
        <f>IF(A108="","",-PMT('Entrada de Modelos'!$B$53,'Entrada de Modelos'!$B$52,'Entrada de Modelos'!$B$50))</f>
        <v/>
      </c>
      <c r="D108" s="48" t="str">
        <f t="shared" si="3"/>
        <v/>
      </c>
      <c r="E108" s="49" t="str">
        <f>IF(A108="","",'Entrada de Modelos'!$B$53*B108)</f>
        <v/>
      </c>
    </row>
    <row r="109" spans="1:5" ht="18" customHeight="1" x14ac:dyDescent="0.25">
      <c r="A109" s="26" t="str">
        <f>IF(A108&gt;='Entrada de Modelos'!$B$52,"",A108+1)</f>
        <v/>
      </c>
      <c r="B109" s="44" t="str">
        <f t="shared" si="2"/>
        <v/>
      </c>
      <c r="C109" s="48" t="str">
        <f>IF(A109="","",-PMT('Entrada de Modelos'!$B$53,'Entrada de Modelos'!$B$52,'Entrada de Modelos'!$B$50))</f>
        <v/>
      </c>
      <c r="D109" s="48" t="str">
        <f t="shared" si="3"/>
        <v/>
      </c>
      <c r="E109" s="49" t="str">
        <f>IF(A109="","",'Entrada de Modelos'!$B$53*B109)</f>
        <v/>
      </c>
    </row>
    <row r="110" spans="1:5" ht="18" customHeight="1" x14ac:dyDescent="0.25">
      <c r="A110" s="26" t="str">
        <f>IF(A109&gt;='Entrada de Modelos'!$B$52,"",A109+1)</f>
        <v/>
      </c>
      <c r="B110" s="44" t="str">
        <f t="shared" si="2"/>
        <v/>
      </c>
      <c r="C110" s="48" t="str">
        <f>IF(A110="","",-PMT('Entrada de Modelos'!$B$53,'Entrada de Modelos'!$B$52,'Entrada de Modelos'!$B$50))</f>
        <v/>
      </c>
      <c r="D110" s="48" t="str">
        <f t="shared" si="3"/>
        <v/>
      </c>
      <c r="E110" s="49" t="str">
        <f>IF(A110="","",'Entrada de Modelos'!$B$53*B110)</f>
        <v/>
      </c>
    </row>
    <row r="111" spans="1:5" ht="18" customHeight="1" x14ac:dyDescent="0.25">
      <c r="A111" s="26" t="str">
        <f>IF(A110&gt;='Entrada de Modelos'!$B$52,"",A110+1)</f>
        <v/>
      </c>
      <c r="B111" s="44" t="str">
        <f t="shared" si="2"/>
        <v/>
      </c>
      <c r="C111" s="48" t="str">
        <f>IF(A111="","",-PMT('Entrada de Modelos'!$B$53,'Entrada de Modelos'!$B$52,'Entrada de Modelos'!$B$50))</f>
        <v/>
      </c>
      <c r="D111" s="48" t="str">
        <f t="shared" si="3"/>
        <v/>
      </c>
      <c r="E111" s="49" t="str">
        <f>IF(A111="","",'Entrada de Modelos'!$B$53*B111)</f>
        <v/>
      </c>
    </row>
    <row r="112" spans="1:5" ht="18" customHeight="1" x14ac:dyDescent="0.25">
      <c r="A112" s="26" t="str">
        <f>IF(A111&gt;='Entrada de Modelos'!$B$52,"",A111+1)</f>
        <v/>
      </c>
      <c r="B112" s="44" t="str">
        <f t="shared" si="2"/>
        <v/>
      </c>
      <c r="C112" s="48" t="str">
        <f>IF(A112="","",-PMT('Entrada de Modelos'!$B$53,'Entrada de Modelos'!$B$52,'Entrada de Modelos'!$B$50))</f>
        <v/>
      </c>
      <c r="D112" s="48" t="str">
        <f t="shared" si="3"/>
        <v/>
      </c>
      <c r="E112" s="49" t="str">
        <f>IF(A112="","",'Entrada de Modelos'!$B$53*B112)</f>
        <v/>
      </c>
    </row>
    <row r="113" spans="1:5" ht="18" customHeight="1" x14ac:dyDescent="0.25">
      <c r="A113" s="26" t="str">
        <f>IF(A112&gt;='Entrada de Modelos'!$B$52,"",A112+1)</f>
        <v/>
      </c>
      <c r="B113" s="44" t="str">
        <f t="shared" si="2"/>
        <v/>
      </c>
      <c r="C113" s="48" t="str">
        <f>IF(A113="","",-PMT('Entrada de Modelos'!$B$53,'Entrada de Modelos'!$B$52,'Entrada de Modelos'!$B$50))</f>
        <v/>
      </c>
      <c r="D113" s="48" t="str">
        <f t="shared" si="3"/>
        <v/>
      </c>
      <c r="E113" s="49" t="str">
        <f>IF(A113="","",'Entrada de Modelos'!$B$53*B113)</f>
        <v/>
      </c>
    </row>
    <row r="114" spans="1:5" ht="18" customHeight="1" x14ac:dyDescent="0.25">
      <c r="A114" s="26" t="str">
        <f>IF(A113&gt;='Entrada de Modelos'!$B$52,"",A113+1)</f>
        <v/>
      </c>
      <c r="B114" s="44" t="str">
        <f t="shared" si="2"/>
        <v/>
      </c>
      <c r="C114" s="48" t="str">
        <f>IF(A114="","",-PMT('Entrada de Modelos'!$B$53,'Entrada de Modelos'!$B$52,'Entrada de Modelos'!$B$50))</f>
        <v/>
      </c>
      <c r="D114" s="48" t="str">
        <f t="shared" si="3"/>
        <v/>
      </c>
      <c r="E114" s="49" t="str">
        <f>IF(A114="","",'Entrada de Modelos'!$B$53*B114)</f>
        <v/>
      </c>
    </row>
    <row r="115" spans="1:5" ht="18" customHeight="1" x14ac:dyDescent="0.25">
      <c r="A115" s="26" t="str">
        <f>IF(A114&gt;='Entrada de Modelos'!$B$52,"",A114+1)</f>
        <v/>
      </c>
      <c r="B115" s="44" t="str">
        <f t="shared" si="2"/>
        <v/>
      </c>
      <c r="C115" s="48" t="str">
        <f>IF(A115="","",-PMT('Entrada de Modelos'!$B$53,'Entrada de Modelos'!$B$52,'Entrada de Modelos'!$B$50))</f>
        <v/>
      </c>
      <c r="D115" s="48" t="str">
        <f t="shared" si="3"/>
        <v/>
      </c>
      <c r="E115" s="49" t="str">
        <f>IF(A115="","",'Entrada de Modelos'!$B$53*B115)</f>
        <v/>
      </c>
    </row>
    <row r="116" spans="1:5" ht="18" customHeight="1" x14ac:dyDescent="0.25">
      <c r="A116" s="26" t="str">
        <f>IF(A115&gt;='Entrada de Modelos'!$B$52,"",A115+1)</f>
        <v/>
      </c>
      <c r="B116" s="44" t="str">
        <f t="shared" si="2"/>
        <v/>
      </c>
      <c r="C116" s="48" t="str">
        <f>IF(A116="","",-PMT('Entrada de Modelos'!$B$53,'Entrada de Modelos'!$B$52,'Entrada de Modelos'!$B$50))</f>
        <v/>
      </c>
      <c r="D116" s="48" t="str">
        <f t="shared" si="3"/>
        <v/>
      </c>
      <c r="E116" s="49" t="str">
        <f>IF(A116="","",'Entrada de Modelos'!$B$53*B116)</f>
        <v/>
      </c>
    </row>
    <row r="117" spans="1:5" ht="18" customHeight="1" x14ac:dyDescent="0.25">
      <c r="A117" s="26" t="str">
        <f>IF(A116&gt;='Entrada de Modelos'!$B$52,"",A116+1)</f>
        <v/>
      </c>
      <c r="B117" s="44" t="str">
        <f t="shared" si="2"/>
        <v/>
      </c>
      <c r="C117" s="48" t="str">
        <f>IF(A117="","",-PMT('Entrada de Modelos'!$B$53,'Entrada de Modelos'!$B$52,'Entrada de Modelos'!$B$50))</f>
        <v/>
      </c>
      <c r="D117" s="48" t="str">
        <f t="shared" si="3"/>
        <v/>
      </c>
      <c r="E117" s="49" t="str">
        <f>IF(A117="","",'Entrada de Modelos'!$B$53*B117)</f>
        <v/>
      </c>
    </row>
    <row r="118" spans="1:5" ht="18" customHeight="1" x14ac:dyDescent="0.25">
      <c r="A118" s="26" t="str">
        <f>IF(A117&gt;='Entrada de Modelos'!$B$52,"",A117+1)</f>
        <v/>
      </c>
      <c r="B118" s="44" t="str">
        <f t="shared" si="2"/>
        <v/>
      </c>
      <c r="C118" s="48" t="str">
        <f>IF(A118="","",-PMT('Entrada de Modelos'!$B$53,'Entrada de Modelos'!$B$52,'Entrada de Modelos'!$B$50))</f>
        <v/>
      </c>
      <c r="D118" s="48" t="str">
        <f t="shared" si="3"/>
        <v/>
      </c>
      <c r="E118" s="49" t="str">
        <f>IF(A118="","",'Entrada de Modelos'!$B$53*B118)</f>
        <v/>
      </c>
    </row>
    <row r="119" spans="1:5" ht="18" customHeight="1" x14ac:dyDescent="0.25">
      <c r="A119" s="26" t="str">
        <f>IF(A118&gt;='Entrada de Modelos'!$B$52,"",A118+1)</f>
        <v/>
      </c>
      <c r="B119" s="44" t="str">
        <f t="shared" si="2"/>
        <v/>
      </c>
      <c r="C119" s="48" t="str">
        <f>IF(A119="","",-PMT('Entrada de Modelos'!$B$53,'Entrada de Modelos'!$B$52,'Entrada de Modelos'!$B$50))</f>
        <v/>
      </c>
      <c r="D119" s="48" t="str">
        <f t="shared" si="3"/>
        <v/>
      </c>
      <c r="E119" s="49" t="str">
        <f>IF(A119="","",'Entrada de Modelos'!$B$53*B119)</f>
        <v/>
      </c>
    </row>
    <row r="120" spans="1:5" ht="18" customHeight="1" x14ac:dyDescent="0.25">
      <c r="A120" s="26" t="str">
        <f>IF(A119&gt;='Entrada de Modelos'!$B$52,"",A119+1)</f>
        <v/>
      </c>
      <c r="B120" s="44" t="str">
        <f t="shared" si="2"/>
        <v/>
      </c>
      <c r="C120" s="48" t="str">
        <f>IF(A120="","",-PMT('Entrada de Modelos'!$B$53,'Entrada de Modelos'!$B$52,'Entrada de Modelos'!$B$50))</f>
        <v/>
      </c>
      <c r="D120" s="48" t="str">
        <f t="shared" si="3"/>
        <v/>
      </c>
      <c r="E120" s="49" t="str">
        <f>IF(A120="","",'Entrada de Modelos'!$B$53*B120)</f>
        <v/>
      </c>
    </row>
    <row r="121" spans="1:5" ht="18" customHeight="1" x14ac:dyDescent="0.25">
      <c r="A121" s="26" t="str">
        <f>IF(A120&gt;='Entrada de Modelos'!$B$52,"",A120+1)</f>
        <v/>
      </c>
      <c r="B121" s="44" t="str">
        <f t="shared" si="2"/>
        <v/>
      </c>
      <c r="C121" s="48" t="str">
        <f>IF(A121="","",-PMT('Entrada de Modelos'!$B$53,'Entrada de Modelos'!$B$52,'Entrada de Modelos'!$B$50))</f>
        <v/>
      </c>
      <c r="D121" s="48" t="str">
        <f t="shared" si="3"/>
        <v/>
      </c>
      <c r="E121" s="49" t="str">
        <f>IF(A121="","",'Entrada de Modelos'!$B$53*B121)</f>
        <v/>
      </c>
    </row>
    <row r="122" spans="1:5" ht="18" customHeight="1" x14ac:dyDescent="0.25">
      <c r="A122" s="26" t="str">
        <f>IF(A121&gt;='Entrada de Modelos'!$B$52,"",A121+1)</f>
        <v/>
      </c>
      <c r="B122" s="44" t="str">
        <f t="shared" si="2"/>
        <v/>
      </c>
      <c r="C122" s="48" t="str">
        <f>IF(A122="","",-PMT('Entrada de Modelos'!$B$53,'Entrada de Modelos'!$B$52,'Entrada de Modelos'!$B$50))</f>
        <v/>
      </c>
      <c r="D122" s="48" t="str">
        <f t="shared" si="3"/>
        <v/>
      </c>
      <c r="E122" s="49" t="str">
        <f>IF(A122="","",'Entrada de Modelos'!$B$53*B122)</f>
        <v/>
      </c>
    </row>
    <row r="123" spans="1:5" ht="18" customHeight="1" x14ac:dyDescent="0.25">
      <c r="A123" s="26" t="str">
        <f>IF(A122&gt;='Entrada de Modelos'!$B$52,"",A122+1)</f>
        <v/>
      </c>
      <c r="B123" s="44" t="str">
        <f t="shared" si="2"/>
        <v/>
      </c>
      <c r="C123" s="48" t="str">
        <f>IF(A123="","",-PMT('Entrada de Modelos'!$B$53,'Entrada de Modelos'!$B$52,'Entrada de Modelos'!$B$50))</f>
        <v/>
      </c>
      <c r="D123" s="48" t="str">
        <f t="shared" si="3"/>
        <v/>
      </c>
      <c r="E123" s="49" t="str">
        <f>IF(A123="","",'Entrada de Modelos'!$B$53*B123)</f>
        <v/>
      </c>
    </row>
    <row r="124" spans="1:5" ht="18" customHeight="1" x14ac:dyDescent="0.25">
      <c r="A124" s="26" t="str">
        <f>IF(A123&gt;='Entrada de Modelos'!$B$52,"",A123+1)</f>
        <v/>
      </c>
      <c r="B124" s="44" t="str">
        <f t="shared" si="2"/>
        <v/>
      </c>
      <c r="C124" s="48" t="str">
        <f>IF(A124="","",-PMT('Entrada de Modelos'!$B$53,'Entrada de Modelos'!$B$52,'Entrada de Modelos'!$B$50))</f>
        <v/>
      </c>
      <c r="D124" s="48" t="str">
        <f t="shared" si="3"/>
        <v/>
      </c>
      <c r="E124" s="49" t="str">
        <f>IF(A124="","",'Entrada de Modelos'!$B$53*B124)</f>
        <v/>
      </c>
    </row>
    <row r="125" spans="1:5" ht="18" customHeight="1" x14ac:dyDescent="0.25">
      <c r="A125" s="26" t="str">
        <f>IF(A124&gt;='Entrada de Modelos'!$B$52,"",A124+1)</f>
        <v/>
      </c>
      <c r="B125" s="44" t="str">
        <f t="shared" si="2"/>
        <v/>
      </c>
      <c r="C125" s="48" t="str">
        <f>IF(A125="","",-PMT('Entrada de Modelos'!$B$53,'Entrada de Modelos'!$B$52,'Entrada de Modelos'!$B$50))</f>
        <v/>
      </c>
      <c r="D125" s="48" t="str">
        <f t="shared" si="3"/>
        <v/>
      </c>
      <c r="E125" s="49" t="str">
        <f>IF(A125="","",'Entrada de Modelos'!$B$53*B125)</f>
        <v/>
      </c>
    </row>
    <row r="126" spans="1:5" ht="18" customHeight="1" x14ac:dyDescent="0.25">
      <c r="A126" s="26" t="str">
        <f>IF(A125&gt;='Entrada de Modelos'!$B$52,"",A125+1)</f>
        <v/>
      </c>
      <c r="B126" s="44" t="str">
        <f t="shared" si="2"/>
        <v/>
      </c>
      <c r="C126" s="48" t="str">
        <f>IF(A126="","",-PMT('Entrada de Modelos'!$B$53,'Entrada de Modelos'!$B$52,'Entrada de Modelos'!$B$50))</f>
        <v/>
      </c>
      <c r="D126" s="48" t="str">
        <f t="shared" si="3"/>
        <v/>
      </c>
      <c r="E126" s="49" t="str">
        <f>IF(A126="","",'Entrada de Modelos'!$B$53*B126)</f>
        <v/>
      </c>
    </row>
    <row r="127" spans="1:5" ht="18" customHeight="1" x14ac:dyDescent="0.25">
      <c r="A127" s="26" t="str">
        <f>IF(A126&gt;='Entrada de Modelos'!$B$52,"",A126+1)</f>
        <v/>
      </c>
      <c r="B127" s="44" t="str">
        <f t="shared" si="2"/>
        <v/>
      </c>
      <c r="C127" s="48" t="str">
        <f>IF(A127="","",-PMT('Entrada de Modelos'!$B$53,'Entrada de Modelos'!$B$52,'Entrada de Modelos'!$B$50))</f>
        <v/>
      </c>
      <c r="D127" s="48" t="str">
        <f t="shared" si="3"/>
        <v/>
      </c>
      <c r="E127" s="49" t="str">
        <f>IF(A127="","",'Entrada de Modelos'!$B$53*B127)</f>
        <v/>
      </c>
    </row>
    <row r="128" spans="1:5" ht="18" customHeight="1" x14ac:dyDescent="0.25">
      <c r="A128" s="26" t="str">
        <f>IF(A127&gt;='Entrada de Modelos'!$B$52,"",A127+1)</f>
        <v/>
      </c>
      <c r="B128" s="44" t="str">
        <f t="shared" si="2"/>
        <v/>
      </c>
      <c r="C128" s="48" t="str">
        <f>IF(A128="","",-PMT('Entrada de Modelos'!$B$53,'Entrada de Modelos'!$B$52,'Entrada de Modelos'!$B$50))</f>
        <v/>
      </c>
      <c r="D128" s="48" t="str">
        <f t="shared" si="3"/>
        <v/>
      </c>
      <c r="E128" s="49" t="str">
        <f>IF(A128="","",'Entrada de Modelos'!$B$53*B128)</f>
        <v/>
      </c>
    </row>
    <row r="129" spans="1:5" ht="18" customHeight="1" x14ac:dyDescent="0.25">
      <c r="A129" s="26" t="str">
        <f>IF(A128&gt;='Entrada de Modelos'!$B$52,"",A128+1)</f>
        <v/>
      </c>
      <c r="B129" s="44" t="str">
        <f t="shared" si="2"/>
        <v/>
      </c>
      <c r="C129" s="48" t="str">
        <f>IF(A129="","",-PMT('Entrada de Modelos'!$B$53,'Entrada de Modelos'!$B$52,'Entrada de Modelos'!$B$50))</f>
        <v/>
      </c>
      <c r="D129" s="48" t="str">
        <f t="shared" si="3"/>
        <v/>
      </c>
      <c r="E129" s="49" t="str">
        <f>IF(A129="","",'Entrada de Modelos'!$B$53*B129)</f>
        <v/>
      </c>
    </row>
    <row r="130" spans="1:5" ht="18" customHeight="1" x14ac:dyDescent="0.25">
      <c r="A130" s="26" t="str">
        <f>IF(A129&gt;='Entrada de Modelos'!$B$52,"",A129+1)</f>
        <v/>
      </c>
      <c r="B130" s="44" t="str">
        <f t="shared" si="2"/>
        <v/>
      </c>
      <c r="C130" s="48" t="str">
        <f>IF(A130="","",-PMT('Entrada de Modelos'!$B$53,'Entrada de Modelos'!$B$52,'Entrada de Modelos'!$B$50))</f>
        <v/>
      </c>
      <c r="D130" s="48" t="str">
        <f t="shared" si="3"/>
        <v/>
      </c>
      <c r="E130" s="49" t="str">
        <f>IF(A130="","",'Entrada de Modelos'!$B$53*B130)</f>
        <v/>
      </c>
    </row>
    <row r="131" spans="1:5" ht="18" customHeight="1" x14ac:dyDescent="0.25">
      <c r="A131" s="26" t="str">
        <f>IF(A130&gt;='Entrada de Modelos'!$B$52,"",A130+1)</f>
        <v/>
      </c>
      <c r="B131" s="44" t="str">
        <f t="shared" si="2"/>
        <v/>
      </c>
      <c r="C131" s="48" t="str">
        <f>IF(A131="","",-PMT('Entrada de Modelos'!$B$53,'Entrada de Modelos'!$B$52,'Entrada de Modelos'!$B$50))</f>
        <v/>
      </c>
      <c r="D131" s="48" t="str">
        <f t="shared" si="3"/>
        <v/>
      </c>
      <c r="E131" s="49" t="str">
        <f>IF(A131="","",'Entrada de Modelos'!$B$53*B131)</f>
        <v/>
      </c>
    </row>
    <row r="132" spans="1:5" ht="18" customHeight="1" x14ac:dyDescent="0.25">
      <c r="A132" s="26" t="str">
        <f>IF(A131&gt;='Entrada de Modelos'!$B$52,"",A131+1)</f>
        <v/>
      </c>
      <c r="B132" s="44" t="str">
        <f t="shared" si="2"/>
        <v/>
      </c>
      <c r="C132" s="48" t="str">
        <f>IF(A132="","",-PMT('Entrada de Modelos'!$B$53,'Entrada de Modelos'!$B$52,'Entrada de Modelos'!$B$50))</f>
        <v/>
      </c>
      <c r="D132" s="48" t="str">
        <f t="shared" si="3"/>
        <v/>
      </c>
      <c r="E132" s="49" t="str">
        <f>IF(A132="","",'Entrada de Modelos'!$B$53*B132)</f>
        <v/>
      </c>
    </row>
    <row r="133" spans="1:5" ht="18" customHeight="1" x14ac:dyDescent="0.25">
      <c r="A133" s="26" t="str">
        <f>IF(A132&gt;='Entrada de Modelos'!$B$52,"",A132+1)</f>
        <v/>
      </c>
      <c r="B133" s="44" t="str">
        <f t="shared" si="2"/>
        <v/>
      </c>
      <c r="C133" s="48" t="str">
        <f>IF(A133="","",-PMT('Entrada de Modelos'!$B$53,'Entrada de Modelos'!$B$52,'Entrada de Modelos'!$B$50))</f>
        <v/>
      </c>
      <c r="D133" s="48" t="str">
        <f t="shared" si="3"/>
        <v/>
      </c>
      <c r="E133" s="49" t="str">
        <f>IF(A133="","",'Entrada de Modelos'!$B$53*B133)</f>
        <v/>
      </c>
    </row>
    <row r="134" spans="1:5" ht="18" customHeight="1" x14ac:dyDescent="0.25">
      <c r="A134" s="26" t="str">
        <f>IF(A133&gt;='Entrada de Modelos'!$B$52,"",A133+1)</f>
        <v/>
      </c>
      <c r="B134" s="44" t="str">
        <f t="shared" si="2"/>
        <v/>
      </c>
      <c r="C134" s="48" t="str">
        <f>IF(A134="","",-PMT('Entrada de Modelos'!$B$53,'Entrada de Modelos'!$B$52,'Entrada de Modelos'!$B$50))</f>
        <v/>
      </c>
      <c r="D134" s="48" t="str">
        <f t="shared" si="3"/>
        <v/>
      </c>
      <c r="E134" s="49" t="str">
        <f>IF(A134="","",'Entrada de Modelos'!$B$53*B134)</f>
        <v/>
      </c>
    </row>
    <row r="135" spans="1:5" ht="18" customHeight="1" x14ac:dyDescent="0.25">
      <c r="A135" s="26" t="str">
        <f>IF(A134&gt;='Entrada de Modelos'!$B$52,"",A134+1)</f>
        <v/>
      </c>
      <c r="B135" s="44" t="str">
        <f t="shared" si="2"/>
        <v/>
      </c>
      <c r="C135" s="48" t="str">
        <f>IF(A135="","",-PMT('Entrada de Modelos'!$B$53,'Entrada de Modelos'!$B$52,'Entrada de Modelos'!$B$50))</f>
        <v/>
      </c>
      <c r="D135" s="48" t="str">
        <f t="shared" si="3"/>
        <v/>
      </c>
      <c r="E135" s="49" t="str">
        <f>IF(A135="","",'Entrada de Modelos'!$B$53*B135)</f>
        <v/>
      </c>
    </row>
    <row r="136" spans="1:5" ht="18" customHeight="1" x14ac:dyDescent="0.25">
      <c r="A136" s="26" t="str">
        <f>IF(A135&gt;='Entrada de Modelos'!$B$52,"",A135+1)</f>
        <v/>
      </c>
      <c r="B136" s="44" t="str">
        <f t="shared" ref="B136:B199" si="4">IF(A136="","",B135-D135)</f>
        <v/>
      </c>
      <c r="C136" s="48" t="str">
        <f>IF(A136="","",-PMT('Entrada de Modelos'!$B$53,'Entrada de Modelos'!$B$52,'Entrada de Modelos'!$B$50))</f>
        <v/>
      </c>
      <c r="D136" s="48" t="str">
        <f t="shared" ref="D136:D199" si="5">IF(A136="","",C136-E136)</f>
        <v/>
      </c>
      <c r="E136" s="49" t="str">
        <f>IF(A136="","",'Entrada de Modelos'!$B$53*B136)</f>
        <v/>
      </c>
    </row>
    <row r="137" spans="1:5" ht="18" customHeight="1" x14ac:dyDescent="0.25">
      <c r="A137" s="26" t="str">
        <f>IF(A136&gt;='Entrada de Modelos'!$B$52,"",A136+1)</f>
        <v/>
      </c>
      <c r="B137" s="44" t="str">
        <f t="shared" si="4"/>
        <v/>
      </c>
      <c r="C137" s="48" t="str">
        <f>IF(A137="","",-PMT('Entrada de Modelos'!$B$53,'Entrada de Modelos'!$B$52,'Entrada de Modelos'!$B$50))</f>
        <v/>
      </c>
      <c r="D137" s="48" t="str">
        <f t="shared" si="5"/>
        <v/>
      </c>
      <c r="E137" s="49" t="str">
        <f>IF(A137="","",'Entrada de Modelos'!$B$53*B137)</f>
        <v/>
      </c>
    </row>
    <row r="138" spans="1:5" ht="18" customHeight="1" x14ac:dyDescent="0.25">
      <c r="A138" s="26" t="str">
        <f>IF(A137&gt;='Entrada de Modelos'!$B$52,"",A137+1)</f>
        <v/>
      </c>
      <c r="B138" s="44" t="str">
        <f t="shared" si="4"/>
        <v/>
      </c>
      <c r="C138" s="48" t="str">
        <f>IF(A138="","",-PMT('Entrada de Modelos'!$B$53,'Entrada de Modelos'!$B$52,'Entrada de Modelos'!$B$50))</f>
        <v/>
      </c>
      <c r="D138" s="48" t="str">
        <f t="shared" si="5"/>
        <v/>
      </c>
      <c r="E138" s="49" t="str">
        <f>IF(A138="","",'Entrada de Modelos'!$B$53*B138)</f>
        <v/>
      </c>
    </row>
    <row r="139" spans="1:5" ht="18" customHeight="1" x14ac:dyDescent="0.25">
      <c r="A139" s="26" t="str">
        <f>IF(A138&gt;='Entrada de Modelos'!$B$52,"",A138+1)</f>
        <v/>
      </c>
      <c r="B139" s="44" t="str">
        <f t="shared" si="4"/>
        <v/>
      </c>
      <c r="C139" s="48" t="str">
        <f>IF(A139="","",-PMT('Entrada de Modelos'!$B$53,'Entrada de Modelos'!$B$52,'Entrada de Modelos'!$B$50))</f>
        <v/>
      </c>
      <c r="D139" s="48" t="str">
        <f t="shared" si="5"/>
        <v/>
      </c>
      <c r="E139" s="49" t="str">
        <f>IF(A139="","",'Entrada de Modelos'!$B$53*B139)</f>
        <v/>
      </c>
    </row>
    <row r="140" spans="1:5" ht="18" customHeight="1" x14ac:dyDescent="0.25">
      <c r="A140" s="26" t="str">
        <f>IF(A139&gt;='Entrada de Modelos'!$B$52,"",A139+1)</f>
        <v/>
      </c>
      <c r="B140" s="44" t="str">
        <f t="shared" si="4"/>
        <v/>
      </c>
      <c r="C140" s="48" t="str">
        <f>IF(A140="","",-PMT('Entrada de Modelos'!$B$53,'Entrada de Modelos'!$B$52,'Entrada de Modelos'!$B$50))</f>
        <v/>
      </c>
      <c r="D140" s="48" t="str">
        <f t="shared" si="5"/>
        <v/>
      </c>
      <c r="E140" s="49" t="str">
        <f>IF(A140="","",'Entrada de Modelos'!$B$53*B140)</f>
        <v/>
      </c>
    </row>
    <row r="141" spans="1:5" ht="18" customHeight="1" x14ac:dyDescent="0.25">
      <c r="A141" s="26" t="str">
        <f>IF(A140&gt;='Entrada de Modelos'!$B$52,"",A140+1)</f>
        <v/>
      </c>
      <c r="B141" s="44" t="str">
        <f t="shared" si="4"/>
        <v/>
      </c>
      <c r="C141" s="48" t="str">
        <f>IF(A141="","",-PMT('Entrada de Modelos'!$B$53,'Entrada de Modelos'!$B$52,'Entrada de Modelos'!$B$50))</f>
        <v/>
      </c>
      <c r="D141" s="48" t="str">
        <f t="shared" si="5"/>
        <v/>
      </c>
      <c r="E141" s="49" t="str">
        <f>IF(A141="","",'Entrada de Modelos'!$B$53*B141)</f>
        <v/>
      </c>
    </row>
    <row r="142" spans="1:5" ht="18" customHeight="1" x14ac:dyDescent="0.25">
      <c r="A142" s="26" t="str">
        <f>IF(A141&gt;='Entrada de Modelos'!$B$52,"",A141+1)</f>
        <v/>
      </c>
      <c r="B142" s="44" t="str">
        <f t="shared" si="4"/>
        <v/>
      </c>
      <c r="C142" s="48" t="str">
        <f>IF(A142="","",-PMT('Entrada de Modelos'!$B$53,'Entrada de Modelos'!$B$52,'Entrada de Modelos'!$B$50))</f>
        <v/>
      </c>
      <c r="D142" s="48" t="str">
        <f t="shared" si="5"/>
        <v/>
      </c>
      <c r="E142" s="49" t="str">
        <f>IF(A142="","",'Entrada de Modelos'!$B$53*B142)</f>
        <v/>
      </c>
    </row>
    <row r="143" spans="1:5" ht="18" customHeight="1" x14ac:dyDescent="0.25">
      <c r="A143" s="26" t="str">
        <f>IF(A142&gt;='Entrada de Modelos'!$B$52,"",A142+1)</f>
        <v/>
      </c>
      <c r="B143" s="44" t="str">
        <f t="shared" si="4"/>
        <v/>
      </c>
      <c r="C143" s="48" t="str">
        <f>IF(A143="","",-PMT('Entrada de Modelos'!$B$53,'Entrada de Modelos'!$B$52,'Entrada de Modelos'!$B$50))</f>
        <v/>
      </c>
      <c r="D143" s="48" t="str">
        <f t="shared" si="5"/>
        <v/>
      </c>
      <c r="E143" s="49" t="str">
        <f>IF(A143="","",'Entrada de Modelos'!$B$53*B143)</f>
        <v/>
      </c>
    </row>
    <row r="144" spans="1:5" ht="18" customHeight="1" x14ac:dyDescent="0.25">
      <c r="A144" s="26" t="str">
        <f>IF(A143&gt;='Entrada de Modelos'!$B$52,"",A143+1)</f>
        <v/>
      </c>
      <c r="B144" s="44" t="str">
        <f t="shared" si="4"/>
        <v/>
      </c>
      <c r="C144" s="48" t="str">
        <f>IF(A144="","",-PMT('Entrada de Modelos'!$B$53,'Entrada de Modelos'!$B$52,'Entrada de Modelos'!$B$50))</f>
        <v/>
      </c>
      <c r="D144" s="48" t="str">
        <f t="shared" si="5"/>
        <v/>
      </c>
      <c r="E144" s="49" t="str">
        <f>IF(A144="","",'Entrada de Modelos'!$B$53*B144)</f>
        <v/>
      </c>
    </row>
    <row r="145" spans="1:5" ht="18" customHeight="1" x14ac:dyDescent="0.25">
      <c r="A145" s="26" t="str">
        <f>IF(A144&gt;='Entrada de Modelos'!$B$52,"",A144+1)</f>
        <v/>
      </c>
      <c r="B145" s="44" t="str">
        <f t="shared" si="4"/>
        <v/>
      </c>
      <c r="C145" s="48" t="str">
        <f>IF(A145="","",-PMT('Entrada de Modelos'!$B$53,'Entrada de Modelos'!$B$52,'Entrada de Modelos'!$B$50))</f>
        <v/>
      </c>
      <c r="D145" s="48" t="str">
        <f t="shared" si="5"/>
        <v/>
      </c>
      <c r="E145" s="49" t="str">
        <f>IF(A145="","",'Entrada de Modelos'!$B$53*B145)</f>
        <v/>
      </c>
    </row>
    <row r="146" spans="1:5" ht="18" customHeight="1" x14ac:dyDescent="0.25">
      <c r="A146" s="26" t="str">
        <f>IF(A145&gt;='Entrada de Modelos'!$B$52,"",A145+1)</f>
        <v/>
      </c>
      <c r="B146" s="44" t="str">
        <f t="shared" si="4"/>
        <v/>
      </c>
      <c r="C146" s="48" t="str">
        <f>IF(A146="","",-PMT('Entrada de Modelos'!$B$53,'Entrada de Modelos'!$B$52,'Entrada de Modelos'!$B$50))</f>
        <v/>
      </c>
      <c r="D146" s="48" t="str">
        <f t="shared" si="5"/>
        <v/>
      </c>
      <c r="E146" s="49" t="str">
        <f>IF(A146="","",'Entrada de Modelos'!$B$53*B146)</f>
        <v/>
      </c>
    </row>
    <row r="147" spans="1:5" ht="18" customHeight="1" x14ac:dyDescent="0.25">
      <c r="A147" s="26" t="str">
        <f>IF(A146&gt;='Entrada de Modelos'!$B$52,"",A146+1)</f>
        <v/>
      </c>
      <c r="B147" s="44" t="str">
        <f t="shared" si="4"/>
        <v/>
      </c>
      <c r="C147" s="48" t="str">
        <f>IF(A147="","",-PMT('Entrada de Modelos'!$B$53,'Entrada de Modelos'!$B$52,'Entrada de Modelos'!$B$50))</f>
        <v/>
      </c>
      <c r="D147" s="48" t="str">
        <f t="shared" si="5"/>
        <v/>
      </c>
      <c r="E147" s="49" t="str">
        <f>IF(A147="","",'Entrada de Modelos'!$B$53*B147)</f>
        <v/>
      </c>
    </row>
    <row r="148" spans="1:5" ht="18" customHeight="1" x14ac:dyDescent="0.25">
      <c r="A148" s="26" t="str">
        <f>IF(A147&gt;='Entrada de Modelos'!$B$52,"",A147+1)</f>
        <v/>
      </c>
      <c r="B148" s="44" t="str">
        <f t="shared" si="4"/>
        <v/>
      </c>
      <c r="C148" s="48" t="str">
        <f>IF(A148="","",-PMT('Entrada de Modelos'!$B$53,'Entrada de Modelos'!$B$52,'Entrada de Modelos'!$B$50))</f>
        <v/>
      </c>
      <c r="D148" s="48" t="str">
        <f t="shared" si="5"/>
        <v/>
      </c>
      <c r="E148" s="49" t="str">
        <f>IF(A148="","",'Entrada de Modelos'!$B$53*B148)</f>
        <v/>
      </c>
    </row>
    <row r="149" spans="1:5" ht="18" customHeight="1" x14ac:dyDescent="0.25">
      <c r="A149" s="26" t="str">
        <f>IF(A148&gt;='Entrada de Modelos'!$B$52,"",A148+1)</f>
        <v/>
      </c>
      <c r="B149" s="44" t="str">
        <f t="shared" si="4"/>
        <v/>
      </c>
      <c r="C149" s="48" t="str">
        <f>IF(A149="","",-PMT('Entrada de Modelos'!$B$53,'Entrada de Modelos'!$B$52,'Entrada de Modelos'!$B$50))</f>
        <v/>
      </c>
      <c r="D149" s="48" t="str">
        <f t="shared" si="5"/>
        <v/>
      </c>
      <c r="E149" s="49" t="str">
        <f>IF(A149="","",'Entrada de Modelos'!$B$53*B149)</f>
        <v/>
      </c>
    </row>
    <row r="150" spans="1:5" ht="18" customHeight="1" x14ac:dyDescent="0.25">
      <c r="A150" s="26" t="str">
        <f>IF(A149&gt;='Entrada de Modelos'!$B$52,"",A149+1)</f>
        <v/>
      </c>
      <c r="B150" s="44" t="str">
        <f t="shared" si="4"/>
        <v/>
      </c>
      <c r="C150" s="48" t="str">
        <f>IF(A150="","",-PMT('Entrada de Modelos'!$B$53,'Entrada de Modelos'!$B$52,'Entrada de Modelos'!$B$50))</f>
        <v/>
      </c>
      <c r="D150" s="48" t="str">
        <f t="shared" si="5"/>
        <v/>
      </c>
      <c r="E150" s="49" t="str">
        <f>IF(A150="","",'Entrada de Modelos'!$B$53*B150)</f>
        <v/>
      </c>
    </row>
    <row r="151" spans="1:5" ht="18" customHeight="1" x14ac:dyDescent="0.25">
      <c r="A151" s="26" t="str">
        <f>IF(A150&gt;='Entrada de Modelos'!$B$52,"",A150+1)</f>
        <v/>
      </c>
      <c r="B151" s="44" t="str">
        <f t="shared" si="4"/>
        <v/>
      </c>
      <c r="C151" s="48" t="str">
        <f>IF(A151="","",-PMT('Entrada de Modelos'!$B$53,'Entrada de Modelos'!$B$52,'Entrada de Modelos'!$B$50))</f>
        <v/>
      </c>
      <c r="D151" s="48" t="str">
        <f t="shared" si="5"/>
        <v/>
      </c>
      <c r="E151" s="49" t="str">
        <f>IF(A151="","",'Entrada de Modelos'!$B$53*B151)</f>
        <v/>
      </c>
    </row>
    <row r="152" spans="1:5" ht="18" customHeight="1" x14ac:dyDescent="0.25">
      <c r="A152" s="26" t="str">
        <f>IF(A151&gt;='Entrada de Modelos'!$B$52,"",A151+1)</f>
        <v/>
      </c>
      <c r="B152" s="44" t="str">
        <f t="shared" si="4"/>
        <v/>
      </c>
      <c r="C152" s="48" t="str">
        <f>IF(A152="","",-PMT('Entrada de Modelos'!$B$53,'Entrada de Modelos'!$B$52,'Entrada de Modelos'!$B$50))</f>
        <v/>
      </c>
      <c r="D152" s="48" t="str">
        <f t="shared" si="5"/>
        <v/>
      </c>
      <c r="E152" s="49" t="str">
        <f>IF(A152="","",'Entrada de Modelos'!$B$53*B152)</f>
        <v/>
      </c>
    </row>
    <row r="153" spans="1:5" ht="18" customHeight="1" x14ac:dyDescent="0.25">
      <c r="A153" s="26" t="str">
        <f>IF(A152&gt;='Entrada de Modelos'!$B$52,"",A152+1)</f>
        <v/>
      </c>
      <c r="B153" s="44" t="str">
        <f t="shared" si="4"/>
        <v/>
      </c>
      <c r="C153" s="48" t="str">
        <f>IF(A153="","",-PMT('Entrada de Modelos'!$B$53,'Entrada de Modelos'!$B$52,'Entrada de Modelos'!$B$50))</f>
        <v/>
      </c>
      <c r="D153" s="48" t="str">
        <f t="shared" si="5"/>
        <v/>
      </c>
      <c r="E153" s="49" t="str">
        <f>IF(A153="","",'Entrada de Modelos'!$B$53*B153)</f>
        <v/>
      </c>
    </row>
    <row r="154" spans="1:5" ht="18" customHeight="1" x14ac:dyDescent="0.25">
      <c r="A154" s="26" t="str">
        <f>IF(A153&gt;='Entrada de Modelos'!$B$52,"",A153+1)</f>
        <v/>
      </c>
      <c r="B154" s="44" t="str">
        <f t="shared" si="4"/>
        <v/>
      </c>
      <c r="C154" s="48" t="str">
        <f>IF(A154="","",-PMT('Entrada de Modelos'!$B$53,'Entrada de Modelos'!$B$52,'Entrada de Modelos'!$B$50))</f>
        <v/>
      </c>
      <c r="D154" s="48" t="str">
        <f t="shared" si="5"/>
        <v/>
      </c>
      <c r="E154" s="49" t="str">
        <f>IF(A154="","",'Entrada de Modelos'!$B$53*B154)</f>
        <v/>
      </c>
    </row>
    <row r="155" spans="1:5" ht="18" customHeight="1" x14ac:dyDescent="0.25">
      <c r="A155" s="26" t="str">
        <f>IF(A154&gt;='Entrada de Modelos'!$B$52,"",A154+1)</f>
        <v/>
      </c>
      <c r="B155" s="44" t="str">
        <f t="shared" si="4"/>
        <v/>
      </c>
      <c r="C155" s="48" t="str">
        <f>IF(A155="","",-PMT('Entrada de Modelos'!$B$53,'Entrada de Modelos'!$B$52,'Entrada de Modelos'!$B$50))</f>
        <v/>
      </c>
      <c r="D155" s="48" t="str">
        <f t="shared" si="5"/>
        <v/>
      </c>
      <c r="E155" s="49" t="str">
        <f>IF(A155="","",'Entrada de Modelos'!$B$53*B155)</f>
        <v/>
      </c>
    </row>
    <row r="156" spans="1:5" ht="18" customHeight="1" x14ac:dyDescent="0.25">
      <c r="A156" s="26" t="str">
        <f>IF(A155&gt;='Entrada de Modelos'!$B$52,"",A155+1)</f>
        <v/>
      </c>
      <c r="B156" s="44" t="str">
        <f t="shared" si="4"/>
        <v/>
      </c>
      <c r="C156" s="48" t="str">
        <f>IF(A156="","",-PMT('Entrada de Modelos'!$B$53,'Entrada de Modelos'!$B$52,'Entrada de Modelos'!$B$50))</f>
        <v/>
      </c>
      <c r="D156" s="48" t="str">
        <f t="shared" si="5"/>
        <v/>
      </c>
      <c r="E156" s="49" t="str">
        <f>IF(A156="","",'Entrada de Modelos'!$B$53*B156)</f>
        <v/>
      </c>
    </row>
    <row r="157" spans="1:5" ht="18" customHeight="1" x14ac:dyDescent="0.25">
      <c r="A157" s="26" t="str">
        <f>IF(A156&gt;='Entrada de Modelos'!$B$52,"",A156+1)</f>
        <v/>
      </c>
      <c r="B157" s="44" t="str">
        <f t="shared" si="4"/>
        <v/>
      </c>
      <c r="C157" s="48" t="str">
        <f>IF(A157="","",-PMT('Entrada de Modelos'!$B$53,'Entrada de Modelos'!$B$52,'Entrada de Modelos'!$B$50))</f>
        <v/>
      </c>
      <c r="D157" s="48" t="str">
        <f t="shared" si="5"/>
        <v/>
      </c>
      <c r="E157" s="49" t="str">
        <f>IF(A157="","",'Entrada de Modelos'!$B$53*B157)</f>
        <v/>
      </c>
    </row>
    <row r="158" spans="1:5" ht="18" customHeight="1" x14ac:dyDescent="0.25">
      <c r="A158" s="26" t="str">
        <f>IF(A157&gt;='Entrada de Modelos'!$B$52,"",A157+1)</f>
        <v/>
      </c>
      <c r="B158" s="44" t="str">
        <f t="shared" si="4"/>
        <v/>
      </c>
      <c r="C158" s="48" t="str">
        <f>IF(A158="","",-PMT('Entrada de Modelos'!$B$53,'Entrada de Modelos'!$B$52,'Entrada de Modelos'!$B$50))</f>
        <v/>
      </c>
      <c r="D158" s="48" t="str">
        <f t="shared" si="5"/>
        <v/>
      </c>
      <c r="E158" s="49" t="str">
        <f>IF(A158="","",'Entrada de Modelos'!$B$53*B158)</f>
        <v/>
      </c>
    </row>
    <row r="159" spans="1:5" ht="18" customHeight="1" x14ac:dyDescent="0.25">
      <c r="A159" s="26" t="str">
        <f>IF(A158&gt;='Entrada de Modelos'!$B$52,"",A158+1)</f>
        <v/>
      </c>
      <c r="B159" s="44" t="str">
        <f t="shared" si="4"/>
        <v/>
      </c>
      <c r="C159" s="48" t="str">
        <f>IF(A159="","",-PMT('Entrada de Modelos'!$B$53,'Entrada de Modelos'!$B$52,'Entrada de Modelos'!$B$50))</f>
        <v/>
      </c>
      <c r="D159" s="48" t="str">
        <f t="shared" si="5"/>
        <v/>
      </c>
      <c r="E159" s="49" t="str">
        <f>IF(A159="","",'Entrada de Modelos'!$B$53*B159)</f>
        <v/>
      </c>
    </row>
    <row r="160" spans="1:5" ht="18" customHeight="1" x14ac:dyDescent="0.25">
      <c r="A160" s="26" t="str">
        <f>IF(A159&gt;='Entrada de Modelos'!$B$52,"",A159+1)</f>
        <v/>
      </c>
      <c r="B160" s="44" t="str">
        <f t="shared" si="4"/>
        <v/>
      </c>
      <c r="C160" s="48" t="str">
        <f>IF(A160="","",-PMT('Entrada de Modelos'!$B$53,'Entrada de Modelos'!$B$52,'Entrada de Modelos'!$B$50))</f>
        <v/>
      </c>
      <c r="D160" s="48" t="str">
        <f t="shared" si="5"/>
        <v/>
      </c>
      <c r="E160" s="49" t="str">
        <f>IF(A160="","",'Entrada de Modelos'!$B$53*B160)</f>
        <v/>
      </c>
    </row>
    <row r="161" spans="1:5" ht="18" customHeight="1" x14ac:dyDescent="0.25">
      <c r="A161" s="26" t="str">
        <f>IF(A160&gt;='Entrada de Modelos'!$B$52,"",A160+1)</f>
        <v/>
      </c>
      <c r="B161" s="44" t="str">
        <f t="shared" si="4"/>
        <v/>
      </c>
      <c r="C161" s="48" t="str">
        <f>IF(A161="","",-PMT('Entrada de Modelos'!$B$53,'Entrada de Modelos'!$B$52,'Entrada de Modelos'!$B$50))</f>
        <v/>
      </c>
      <c r="D161" s="48" t="str">
        <f t="shared" si="5"/>
        <v/>
      </c>
      <c r="E161" s="49" t="str">
        <f>IF(A161="","",'Entrada de Modelos'!$B$53*B161)</f>
        <v/>
      </c>
    </row>
    <row r="162" spans="1:5" ht="18" customHeight="1" x14ac:dyDescent="0.25">
      <c r="A162" s="26" t="str">
        <f>IF(A161&gt;='Entrada de Modelos'!$B$52,"",A161+1)</f>
        <v/>
      </c>
      <c r="B162" s="44" t="str">
        <f t="shared" si="4"/>
        <v/>
      </c>
      <c r="C162" s="48" t="str">
        <f>IF(A162="","",-PMT('Entrada de Modelos'!$B$53,'Entrada de Modelos'!$B$52,'Entrada de Modelos'!$B$50))</f>
        <v/>
      </c>
      <c r="D162" s="48" t="str">
        <f t="shared" si="5"/>
        <v/>
      </c>
      <c r="E162" s="49" t="str">
        <f>IF(A162="","",'Entrada de Modelos'!$B$53*B162)</f>
        <v/>
      </c>
    </row>
    <row r="163" spans="1:5" ht="18" customHeight="1" x14ac:dyDescent="0.25">
      <c r="A163" s="26" t="str">
        <f>IF(A162&gt;='Entrada de Modelos'!$B$52,"",A162+1)</f>
        <v/>
      </c>
      <c r="B163" s="44" t="str">
        <f t="shared" si="4"/>
        <v/>
      </c>
      <c r="C163" s="48" t="str">
        <f>IF(A163="","",-PMT('Entrada de Modelos'!$B$53,'Entrada de Modelos'!$B$52,'Entrada de Modelos'!$B$50))</f>
        <v/>
      </c>
      <c r="D163" s="48" t="str">
        <f t="shared" si="5"/>
        <v/>
      </c>
      <c r="E163" s="49" t="str">
        <f>IF(A163="","",'Entrada de Modelos'!$B$53*B163)</f>
        <v/>
      </c>
    </row>
    <row r="164" spans="1:5" ht="18" customHeight="1" x14ac:dyDescent="0.25">
      <c r="A164" s="26" t="str">
        <f>IF(A163&gt;='Entrada de Modelos'!$B$52,"",A163+1)</f>
        <v/>
      </c>
      <c r="B164" s="44" t="str">
        <f t="shared" si="4"/>
        <v/>
      </c>
      <c r="C164" s="48" t="str">
        <f>IF(A164="","",-PMT('Entrada de Modelos'!$B$53,'Entrada de Modelos'!$B$52,'Entrada de Modelos'!$B$50))</f>
        <v/>
      </c>
      <c r="D164" s="48" t="str">
        <f t="shared" si="5"/>
        <v/>
      </c>
      <c r="E164" s="49" t="str">
        <f>IF(A164="","",'Entrada de Modelos'!$B$53*B164)</f>
        <v/>
      </c>
    </row>
    <row r="165" spans="1:5" ht="18" customHeight="1" x14ac:dyDescent="0.25">
      <c r="A165" s="26" t="str">
        <f>IF(A164&gt;='Entrada de Modelos'!$B$52,"",A164+1)</f>
        <v/>
      </c>
      <c r="B165" s="44" t="str">
        <f t="shared" si="4"/>
        <v/>
      </c>
      <c r="C165" s="48" t="str">
        <f>IF(A165="","",-PMT('Entrada de Modelos'!$B$53,'Entrada de Modelos'!$B$52,'Entrada de Modelos'!$B$50))</f>
        <v/>
      </c>
      <c r="D165" s="48" t="str">
        <f t="shared" si="5"/>
        <v/>
      </c>
      <c r="E165" s="49" t="str">
        <f>IF(A165="","",'Entrada de Modelos'!$B$53*B165)</f>
        <v/>
      </c>
    </row>
    <row r="166" spans="1:5" ht="18" customHeight="1" x14ac:dyDescent="0.25">
      <c r="A166" s="26" t="str">
        <f>IF(A165&gt;='Entrada de Modelos'!$B$52,"",A165+1)</f>
        <v/>
      </c>
      <c r="B166" s="44" t="str">
        <f t="shared" si="4"/>
        <v/>
      </c>
      <c r="C166" s="48" t="str">
        <f>IF(A166="","",-PMT('Entrada de Modelos'!$B$53,'Entrada de Modelos'!$B$52,'Entrada de Modelos'!$B$50))</f>
        <v/>
      </c>
      <c r="D166" s="48" t="str">
        <f t="shared" si="5"/>
        <v/>
      </c>
      <c r="E166" s="49" t="str">
        <f>IF(A166="","",'Entrada de Modelos'!$B$53*B166)</f>
        <v/>
      </c>
    </row>
    <row r="167" spans="1:5" ht="18" customHeight="1" x14ac:dyDescent="0.25">
      <c r="A167" s="26" t="str">
        <f>IF(A166&gt;='Entrada de Modelos'!$B$52,"",A166+1)</f>
        <v/>
      </c>
      <c r="B167" s="44" t="str">
        <f t="shared" si="4"/>
        <v/>
      </c>
      <c r="C167" s="48" t="str">
        <f>IF(A167="","",-PMT('Entrada de Modelos'!$B$53,'Entrada de Modelos'!$B$52,'Entrada de Modelos'!$B$50))</f>
        <v/>
      </c>
      <c r="D167" s="48" t="str">
        <f t="shared" si="5"/>
        <v/>
      </c>
      <c r="E167" s="49" t="str">
        <f>IF(A167="","",'Entrada de Modelos'!$B$53*B167)</f>
        <v/>
      </c>
    </row>
    <row r="168" spans="1:5" ht="18" customHeight="1" x14ac:dyDescent="0.25">
      <c r="A168" s="26" t="str">
        <f>IF(A167&gt;='Entrada de Modelos'!$B$52,"",A167+1)</f>
        <v/>
      </c>
      <c r="B168" s="44" t="str">
        <f t="shared" si="4"/>
        <v/>
      </c>
      <c r="C168" s="48" t="str">
        <f>IF(A168="","",-PMT('Entrada de Modelos'!$B$53,'Entrada de Modelos'!$B$52,'Entrada de Modelos'!$B$50))</f>
        <v/>
      </c>
      <c r="D168" s="48" t="str">
        <f t="shared" si="5"/>
        <v/>
      </c>
      <c r="E168" s="49" t="str">
        <f>IF(A168="","",'Entrada de Modelos'!$B$53*B168)</f>
        <v/>
      </c>
    </row>
    <row r="169" spans="1:5" ht="18" customHeight="1" x14ac:dyDescent="0.25">
      <c r="A169" s="26" t="str">
        <f>IF(A168&gt;='Entrada de Modelos'!$B$52,"",A168+1)</f>
        <v/>
      </c>
      <c r="B169" s="44" t="str">
        <f t="shared" si="4"/>
        <v/>
      </c>
      <c r="C169" s="48" t="str">
        <f>IF(A169="","",-PMT('Entrada de Modelos'!$B$53,'Entrada de Modelos'!$B$52,'Entrada de Modelos'!$B$50))</f>
        <v/>
      </c>
      <c r="D169" s="48" t="str">
        <f t="shared" si="5"/>
        <v/>
      </c>
      <c r="E169" s="49" t="str">
        <f>IF(A169="","",'Entrada de Modelos'!$B$53*B169)</f>
        <v/>
      </c>
    </row>
    <row r="170" spans="1:5" ht="18" customHeight="1" x14ac:dyDescent="0.25">
      <c r="A170" s="26" t="str">
        <f>IF(A169&gt;='Entrada de Modelos'!$B$52,"",A169+1)</f>
        <v/>
      </c>
      <c r="B170" s="44" t="str">
        <f t="shared" si="4"/>
        <v/>
      </c>
      <c r="C170" s="48" t="str">
        <f>IF(A170="","",-PMT('Entrada de Modelos'!$B$53,'Entrada de Modelos'!$B$52,'Entrada de Modelos'!$B$50))</f>
        <v/>
      </c>
      <c r="D170" s="48" t="str">
        <f t="shared" si="5"/>
        <v/>
      </c>
      <c r="E170" s="49" t="str">
        <f>IF(A170="","",'Entrada de Modelos'!$B$53*B170)</f>
        <v/>
      </c>
    </row>
    <row r="171" spans="1:5" ht="18" customHeight="1" x14ac:dyDescent="0.25">
      <c r="A171" s="26" t="str">
        <f>IF(A170&gt;='Entrada de Modelos'!$B$52,"",A170+1)</f>
        <v/>
      </c>
      <c r="B171" s="44" t="str">
        <f t="shared" si="4"/>
        <v/>
      </c>
      <c r="C171" s="48" t="str">
        <f>IF(A171="","",-PMT('Entrada de Modelos'!$B$53,'Entrada de Modelos'!$B$52,'Entrada de Modelos'!$B$50))</f>
        <v/>
      </c>
      <c r="D171" s="48" t="str">
        <f t="shared" si="5"/>
        <v/>
      </c>
      <c r="E171" s="49" t="str">
        <f>IF(A171="","",'Entrada de Modelos'!$B$53*B171)</f>
        <v/>
      </c>
    </row>
    <row r="172" spans="1:5" ht="18" customHeight="1" x14ac:dyDescent="0.25">
      <c r="A172" s="26" t="str">
        <f>IF(A171&gt;='Entrada de Modelos'!$B$52,"",A171+1)</f>
        <v/>
      </c>
      <c r="B172" s="44" t="str">
        <f t="shared" si="4"/>
        <v/>
      </c>
      <c r="C172" s="48" t="str">
        <f>IF(A172="","",-PMT('Entrada de Modelos'!$B$53,'Entrada de Modelos'!$B$52,'Entrada de Modelos'!$B$50))</f>
        <v/>
      </c>
      <c r="D172" s="48" t="str">
        <f t="shared" si="5"/>
        <v/>
      </c>
      <c r="E172" s="49" t="str">
        <f>IF(A172="","",'Entrada de Modelos'!$B$53*B172)</f>
        <v/>
      </c>
    </row>
    <row r="173" spans="1:5" ht="18" customHeight="1" x14ac:dyDescent="0.25">
      <c r="A173" s="26" t="str">
        <f>IF(A172&gt;='Entrada de Modelos'!$B$52,"",A172+1)</f>
        <v/>
      </c>
      <c r="B173" s="44" t="str">
        <f t="shared" si="4"/>
        <v/>
      </c>
      <c r="C173" s="48" t="str">
        <f>IF(A173="","",-PMT('Entrada de Modelos'!$B$53,'Entrada de Modelos'!$B$52,'Entrada de Modelos'!$B$50))</f>
        <v/>
      </c>
      <c r="D173" s="48" t="str">
        <f t="shared" si="5"/>
        <v/>
      </c>
      <c r="E173" s="49" t="str">
        <f>IF(A173="","",'Entrada de Modelos'!$B$53*B173)</f>
        <v/>
      </c>
    </row>
    <row r="174" spans="1:5" ht="18" customHeight="1" x14ac:dyDescent="0.25">
      <c r="A174" s="26" t="str">
        <f>IF(A173&gt;='Entrada de Modelos'!$B$52,"",A173+1)</f>
        <v/>
      </c>
      <c r="B174" s="44" t="str">
        <f t="shared" si="4"/>
        <v/>
      </c>
      <c r="C174" s="48" t="str">
        <f>IF(A174="","",-PMT('Entrada de Modelos'!$B$53,'Entrada de Modelos'!$B$52,'Entrada de Modelos'!$B$50))</f>
        <v/>
      </c>
      <c r="D174" s="48" t="str">
        <f t="shared" si="5"/>
        <v/>
      </c>
      <c r="E174" s="49" t="str">
        <f>IF(A174="","",'Entrada de Modelos'!$B$53*B174)</f>
        <v/>
      </c>
    </row>
    <row r="175" spans="1:5" ht="18" customHeight="1" x14ac:dyDescent="0.25">
      <c r="A175" s="26" t="str">
        <f>IF(A174&gt;='Entrada de Modelos'!$B$52,"",A174+1)</f>
        <v/>
      </c>
      <c r="B175" s="44" t="str">
        <f t="shared" si="4"/>
        <v/>
      </c>
      <c r="C175" s="48" t="str">
        <f>IF(A175="","",-PMT('Entrada de Modelos'!$B$53,'Entrada de Modelos'!$B$52,'Entrada de Modelos'!$B$50))</f>
        <v/>
      </c>
      <c r="D175" s="48" t="str">
        <f t="shared" si="5"/>
        <v/>
      </c>
      <c r="E175" s="49" t="str">
        <f>IF(A175="","",'Entrada de Modelos'!$B$53*B175)</f>
        <v/>
      </c>
    </row>
    <row r="176" spans="1:5" ht="18" customHeight="1" x14ac:dyDescent="0.25">
      <c r="A176" s="26" t="str">
        <f>IF(A175&gt;='Entrada de Modelos'!$B$52,"",A175+1)</f>
        <v/>
      </c>
      <c r="B176" s="44" t="str">
        <f t="shared" si="4"/>
        <v/>
      </c>
      <c r="C176" s="48" t="str">
        <f>IF(A176="","",-PMT('Entrada de Modelos'!$B$53,'Entrada de Modelos'!$B$52,'Entrada de Modelos'!$B$50))</f>
        <v/>
      </c>
      <c r="D176" s="48" t="str">
        <f t="shared" si="5"/>
        <v/>
      </c>
      <c r="E176" s="49" t="str">
        <f>IF(A176="","",'Entrada de Modelos'!$B$53*B176)</f>
        <v/>
      </c>
    </row>
    <row r="177" spans="1:5" ht="18" customHeight="1" x14ac:dyDescent="0.25">
      <c r="A177" s="26" t="str">
        <f>IF(A176&gt;='Entrada de Modelos'!$B$52,"",A176+1)</f>
        <v/>
      </c>
      <c r="B177" s="44" t="str">
        <f t="shared" si="4"/>
        <v/>
      </c>
      <c r="C177" s="48" t="str">
        <f>IF(A177="","",-PMT('Entrada de Modelos'!$B$53,'Entrada de Modelos'!$B$52,'Entrada de Modelos'!$B$50))</f>
        <v/>
      </c>
      <c r="D177" s="48" t="str">
        <f t="shared" si="5"/>
        <v/>
      </c>
      <c r="E177" s="49" t="str">
        <f>IF(A177="","",'Entrada de Modelos'!$B$53*B177)</f>
        <v/>
      </c>
    </row>
    <row r="178" spans="1:5" ht="18" customHeight="1" x14ac:dyDescent="0.25">
      <c r="A178" s="26" t="str">
        <f>IF(A177&gt;='Entrada de Modelos'!$B$52,"",A177+1)</f>
        <v/>
      </c>
      <c r="B178" s="44" t="str">
        <f t="shared" si="4"/>
        <v/>
      </c>
      <c r="C178" s="48" t="str">
        <f>IF(A178="","",-PMT('Entrada de Modelos'!$B$53,'Entrada de Modelos'!$B$52,'Entrada de Modelos'!$B$50))</f>
        <v/>
      </c>
      <c r="D178" s="48" t="str">
        <f t="shared" si="5"/>
        <v/>
      </c>
      <c r="E178" s="49" t="str">
        <f>IF(A178="","",'Entrada de Modelos'!$B$53*B178)</f>
        <v/>
      </c>
    </row>
    <row r="179" spans="1:5" ht="18" customHeight="1" x14ac:dyDescent="0.25">
      <c r="A179" s="26" t="str">
        <f>IF(A178&gt;='Entrada de Modelos'!$B$52,"",A178+1)</f>
        <v/>
      </c>
      <c r="B179" s="44" t="str">
        <f t="shared" si="4"/>
        <v/>
      </c>
      <c r="C179" s="48" t="str">
        <f>IF(A179="","",-PMT('Entrada de Modelos'!$B$53,'Entrada de Modelos'!$B$52,'Entrada de Modelos'!$B$50))</f>
        <v/>
      </c>
      <c r="D179" s="48" t="str">
        <f t="shared" si="5"/>
        <v/>
      </c>
      <c r="E179" s="49" t="str">
        <f>IF(A179="","",'Entrada de Modelos'!$B$53*B179)</f>
        <v/>
      </c>
    </row>
    <row r="180" spans="1:5" ht="18" customHeight="1" x14ac:dyDescent="0.25">
      <c r="A180" s="26" t="str">
        <f>IF(A179&gt;='Entrada de Modelos'!$B$52,"",A179+1)</f>
        <v/>
      </c>
      <c r="B180" s="44" t="str">
        <f t="shared" si="4"/>
        <v/>
      </c>
      <c r="C180" s="48" t="str">
        <f>IF(A180="","",-PMT('Entrada de Modelos'!$B$53,'Entrada de Modelos'!$B$52,'Entrada de Modelos'!$B$50))</f>
        <v/>
      </c>
      <c r="D180" s="48" t="str">
        <f t="shared" si="5"/>
        <v/>
      </c>
      <c r="E180" s="49" t="str">
        <f>IF(A180="","",'Entrada de Modelos'!$B$53*B180)</f>
        <v/>
      </c>
    </row>
    <row r="181" spans="1:5" ht="18" customHeight="1" x14ac:dyDescent="0.25">
      <c r="A181" s="26" t="str">
        <f>IF(A180&gt;='Entrada de Modelos'!$B$52,"",A180+1)</f>
        <v/>
      </c>
      <c r="B181" s="44" t="str">
        <f t="shared" si="4"/>
        <v/>
      </c>
      <c r="C181" s="48" t="str">
        <f>IF(A181="","",-PMT('Entrada de Modelos'!$B$53,'Entrada de Modelos'!$B$52,'Entrada de Modelos'!$B$50))</f>
        <v/>
      </c>
      <c r="D181" s="48" t="str">
        <f t="shared" si="5"/>
        <v/>
      </c>
      <c r="E181" s="49" t="str">
        <f>IF(A181="","",'Entrada de Modelos'!$B$53*B181)</f>
        <v/>
      </c>
    </row>
    <row r="182" spans="1:5" ht="18" customHeight="1" x14ac:dyDescent="0.25">
      <c r="A182" s="26" t="str">
        <f>IF(A181&gt;='Entrada de Modelos'!$B$52,"",A181+1)</f>
        <v/>
      </c>
      <c r="B182" s="44" t="str">
        <f t="shared" si="4"/>
        <v/>
      </c>
      <c r="C182" s="48" t="str">
        <f>IF(A182="","",-PMT('Entrada de Modelos'!$B$53,'Entrada de Modelos'!$B$52,'Entrada de Modelos'!$B$50))</f>
        <v/>
      </c>
      <c r="D182" s="48" t="str">
        <f t="shared" si="5"/>
        <v/>
      </c>
      <c r="E182" s="49" t="str">
        <f>IF(A182="","",'Entrada de Modelos'!$B$53*B182)</f>
        <v/>
      </c>
    </row>
    <row r="183" spans="1:5" ht="18" customHeight="1" x14ac:dyDescent="0.25">
      <c r="A183" s="26" t="str">
        <f>IF(A182&gt;='Entrada de Modelos'!$B$52,"",A182+1)</f>
        <v/>
      </c>
      <c r="B183" s="44" t="str">
        <f t="shared" si="4"/>
        <v/>
      </c>
      <c r="C183" s="48" t="str">
        <f>IF(A183="","",-PMT('Entrada de Modelos'!$B$53,'Entrada de Modelos'!$B$52,'Entrada de Modelos'!$B$50))</f>
        <v/>
      </c>
      <c r="D183" s="48" t="str">
        <f t="shared" si="5"/>
        <v/>
      </c>
      <c r="E183" s="49" t="str">
        <f>IF(A183="","",'Entrada de Modelos'!$B$53*B183)</f>
        <v/>
      </c>
    </row>
    <row r="184" spans="1:5" ht="18" customHeight="1" x14ac:dyDescent="0.25">
      <c r="A184" s="26" t="str">
        <f>IF(A183&gt;='Entrada de Modelos'!$B$52,"",A183+1)</f>
        <v/>
      </c>
      <c r="B184" s="44" t="str">
        <f t="shared" si="4"/>
        <v/>
      </c>
      <c r="C184" s="48" t="str">
        <f>IF(A184="","",-PMT('Entrada de Modelos'!$B$53,'Entrada de Modelos'!$B$52,'Entrada de Modelos'!$B$50))</f>
        <v/>
      </c>
      <c r="D184" s="48" t="str">
        <f t="shared" si="5"/>
        <v/>
      </c>
      <c r="E184" s="49" t="str">
        <f>IF(A184="","",'Entrada de Modelos'!$B$53*B184)</f>
        <v/>
      </c>
    </row>
    <row r="185" spans="1:5" ht="18" customHeight="1" x14ac:dyDescent="0.25">
      <c r="A185" s="26" t="str">
        <f>IF(A184&gt;='Entrada de Modelos'!$B$52,"",A184+1)</f>
        <v/>
      </c>
      <c r="B185" s="44" t="str">
        <f t="shared" si="4"/>
        <v/>
      </c>
      <c r="C185" s="48" t="str">
        <f>IF(A185="","",-PMT('Entrada de Modelos'!$B$53,'Entrada de Modelos'!$B$52,'Entrada de Modelos'!$B$50))</f>
        <v/>
      </c>
      <c r="D185" s="48" t="str">
        <f t="shared" si="5"/>
        <v/>
      </c>
      <c r="E185" s="49" t="str">
        <f>IF(A185="","",'Entrada de Modelos'!$B$53*B185)</f>
        <v/>
      </c>
    </row>
    <row r="186" spans="1:5" ht="18" customHeight="1" x14ac:dyDescent="0.25">
      <c r="A186" s="26" t="str">
        <f>IF(A185&gt;='Entrada de Modelos'!$B$52,"",A185+1)</f>
        <v/>
      </c>
      <c r="B186" s="44" t="str">
        <f t="shared" si="4"/>
        <v/>
      </c>
      <c r="C186" s="48" t="str">
        <f>IF(A186="","",-PMT('Entrada de Modelos'!$B$53,'Entrada de Modelos'!$B$52,'Entrada de Modelos'!$B$50))</f>
        <v/>
      </c>
      <c r="D186" s="48" t="str">
        <f t="shared" si="5"/>
        <v/>
      </c>
      <c r="E186" s="49" t="str">
        <f>IF(A186="","",'Entrada de Modelos'!$B$53*B186)</f>
        <v/>
      </c>
    </row>
    <row r="187" spans="1:5" ht="18" customHeight="1" x14ac:dyDescent="0.25">
      <c r="A187" s="26" t="str">
        <f>IF(A186&gt;='Entrada de Modelos'!$B$52,"",A186+1)</f>
        <v/>
      </c>
      <c r="B187" s="44" t="str">
        <f t="shared" si="4"/>
        <v/>
      </c>
      <c r="C187" s="48" t="str">
        <f>IF(A187="","",-PMT('Entrada de Modelos'!$B$53,'Entrada de Modelos'!$B$52,'Entrada de Modelos'!$B$50))</f>
        <v/>
      </c>
      <c r="D187" s="48" t="str">
        <f t="shared" si="5"/>
        <v/>
      </c>
      <c r="E187" s="49" t="str">
        <f>IF(A187="","",'Entrada de Modelos'!$B$53*B187)</f>
        <v/>
      </c>
    </row>
    <row r="188" spans="1:5" ht="18" customHeight="1" x14ac:dyDescent="0.25">
      <c r="A188" s="26" t="str">
        <f>IF(A187&gt;='Entrada de Modelos'!$B$52,"",A187+1)</f>
        <v/>
      </c>
      <c r="B188" s="44" t="str">
        <f t="shared" si="4"/>
        <v/>
      </c>
      <c r="C188" s="48" t="str">
        <f>IF(A188="","",-PMT('Entrada de Modelos'!$B$53,'Entrada de Modelos'!$B$52,'Entrada de Modelos'!$B$50))</f>
        <v/>
      </c>
      <c r="D188" s="48" t="str">
        <f t="shared" si="5"/>
        <v/>
      </c>
      <c r="E188" s="49" t="str">
        <f>IF(A188="","",'Entrada de Modelos'!$B$53*B188)</f>
        <v/>
      </c>
    </row>
    <row r="189" spans="1:5" ht="18" customHeight="1" x14ac:dyDescent="0.25">
      <c r="A189" s="26" t="str">
        <f>IF(A188&gt;='Entrada de Modelos'!$B$52,"",A188+1)</f>
        <v/>
      </c>
      <c r="B189" s="44" t="str">
        <f t="shared" si="4"/>
        <v/>
      </c>
      <c r="C189" s="48" t="str">
        <f>IF(A189="","",-PMT('Entrada de Modelos'!$B$53,'Entrada de Modelos'!$B$52,'Entrada de Modelos'!$B$50))</f>
        <v/>
      </c>
      <c r="D189" s="48" t="str">
        <f t="shared" si="5"/>
        <v/>
      </c>
      <c r="E189" s="49" t="str">
        <f>IF(A189="","",'Entrada de Modelos'!$B$53*B189)</f>
        <v/>
      </c>
    </row>
    <row r="190" spans="1:5" ht="18" customHeight="1" x14ac:dyDescent="0.25">
      <c r="A190" s="26" t="str">
        <f>IF(A189&gt;='Entrada de Modelos'!$B$52,"",A189+1)</f>
        <v/>
      </c>
      <c r="B190" s="44" t="str">
        <f t="shared" si="4"/>
        <v/>
      </c>
      <c r="C190" s="48" t="str">
        <f>IF(A190="","",-PMT('Entrada de Modelos'!$B$53,'Entrada de Modelos'!$B$52,'Entrada de Modelos'!$B$50))</f>
        <v/>
      </c>
      <c r="D190" s="48" t="str">
        <f t="shared" si="5"/>
        <v/>
      </c>
      <c r="E190" s="49" t="str">
        <f>IF(A190="","",'Entrada de Modelos'!$B$53*B190)</f>
        <v/>
      </c>
    </row>
    <row r="191" spans="1:5" ht="18" customHeight="1" x14ac:dyDescent="0.25">
      <c r="A191" s="26" t="str">
        <f>IF(A190&gt;='Entrada de Modelos'!$B$52,"",A190+1)</f>
        <v/>
      </c>
      <c r="B191" s="44" t="str">
        <f t="shared" si="4"/>
        <v/>
      </c>
      <c r="C191" s="48" t="str">
        <f>IF(A191="","",-PMT('Entrada de Modelos'!$B$53,'Entrada de Modelos'!$B$52,'Entrada de Modelos'!$B$50))</f>
        <v/>
      </c>
      <c r="D191" s="48" t="str">
        <f t="shared" si="5"/>
        <v/>
      </c>
      <c r="E191" s="49" t="str">
        <f>IF(A191="","",'Entrada de Modelos'!$B$53*B191)</f>
        <v/>
      </c>
    </row>
    <row r="192" spans="1:5" ht="18" customHeight="1" x14ac:dyDescent="0.25">
      <c r="A192" s="26" t="str">
        <f>IF(A191&gt;='Entrada de Modelos'!$B$52,"",A191+1)</f>
        <v/>
      </c>
      <c r="B192" s="44" t="str">
        <f t="shared" si="4"/>
        <v/>
      </c>
      <c r="C192" s="48" t="str">
        <f>IF(A192="","",-PMT('Entrada de Modelos'!$B$53,'Entrada de Modelos'!$B$52,'Entrada de Modelos'!$B$50))</f>
        <v/>
      </c>
      <c r="D192" s="48" t="str">
        <f t="shared" si="5"/>
        <v/>
      </c>
      <c r="E192" s="49" t="str">
        <f>IF(A192="","",'Entrada de Modelos'!$B$53*B192)</f>
        <v/>
      </c>
    </row>
    <row r="193" spans="1:5" ht="18" customHeight="1" x14ac:dyDescent="0.25">
      <c r="A193" s="26" t="str">
        <f>IF(A192&gt;='Entrada de Modelos'!$B$52,"",A192+1)</f>
        <v/>
      </c>
      <c r="B193" s="44" t="str">
        <f t="shared" si="4"/>
        <v/>
      </c>
      <c r="C193" s="48" t="str">
        <f>IF(A193="","",-PMT('Entrada de Modelos'!$B$53,'Entrada de Modelos'!$B$52,'Entrada de Modelos'!$B$50))</f>
        <v/>
      </c>
      <c r="D193" s="48" t="str">
        <f t="shared" si="5"/>
        <v/>
      </c>
      <c r="E193" s="49" t="str">
        <f>IF(A193="","",'Entrada de Modelos'!$B$53*B193)</f>
        <v/>
      </c>
    </row>
    <row r="194" spans="1:5" ht="18" customHeight="1" x14ac:dyDescent="0.25">
      <c r="A194" s="26" t="str">
        <f>IF(A193&gt;='Entrada de Modelos'!$B$52,"",A193+1)</f>
        <v/>
      </c>
      <c r="B194" s="44" t="str">
        <f t="shared" si="4"/>
        <v/>
      </c>
      <c r="C194" s="48" t="str">
        <f>IF(A194="","",-PMT('Entrada de Modelos'!$B$53,'Entrada de Modelos'!$B$52,'Entrada de Modelos'!$B$50))</f>
        <v/>
      </c>
      <c r="D194" s="48" t="str">
        <f t="shared" si="5"/>
        <v/>
      </c>
      <c r="E194" s="49" t="str">
        <f>IF(A194="","",'Entrada de Modelos'!$B$53*B194)</f>
        <v/>
      </c>
    </row>
    <row r="195" spans="1:5" ht="18" customHeight="1" x14ac:dyDescent="0.25">
      <c r="A195" s="26" t="str">
        <f>IF(A194&gt;='Entrada de Modelos'!$B$52,"",A194+1)</f>
        <v/>
      </c>
      <c r="B195" s="44" t="str">
        <f t="shared" si="4"/>
        <v/>
      </c>
      <c r="C195" s="48" t="str">
        <f>IF(A195="","",-PMT('Entrada de Modelos'!$B$53,'Entrada de Modelos'!$B$52,'Entrada de Modelos'!$B$50))</f>
        <v/>
      </c>
      <c r="D195" s="48" t="str">
        <f t="shared" si="5"/>
        <v/>
      </c>
      <c r="E195" s="49" t="str">
        <f>IF(A195="","",'Entrada de Modelos'!$B$53*B195)</f>
        <v/>
      </c>
    </row>
    <row r="196" spans="1:5" ht="18" customHeight="1" x14ac:dyDescent="0.25">
      <c r="A196" s="26" t="str">
        <f>IF(A195&gt;='Entrada de Modelos'!$B$52,"",A195+1)</f>
        <v/>
      </c>
      <c r="B196" s="44" t="str">
        <f t="shared" si="4"/>
        <v/>
      </c>
      <c r="C196" s="48" t="str">
        <f>IF(A196="","",-PMT('Entrada de Modelos'!$B$53,'Entrada de Modelos'!$B$52,'Entrada de Modelos'!$B$50))</f>
        <v/>
      </c>
      <c r="D196" s="48" t="str">
        <f t="shared" si="5"/>
        <v/>
      </c>
      <c r="E196" s="49" t="str">
        <f>IF(A196="","",'Entrada de Modelos'!$B$53*B196)</f>
        <v/>
      </c>
    </row>
    <row r="197" spans="1:5" ht="18" customHeight="1" x14ac:dyDescent="0.25">
      <c r="A197" s="26" t="str">
        <f>IF(A196&gt;='Entrada de Modelos'!$B$52,"",A196+1)</f>
        <v/>
      </c>
      <c r="B197" s="44" t="str">
        <f t="shared" si="4"/>
        <v/>
      </c>
      <c r="C197" s="48" t="str">
        <f>IF(A197="","",-PMT('Entrada de Modelos'!$B$53,'Entrada de Modelos'!$B$52,'Entrada de Modelos'!$B$50))</f>
        <v/>
      </c>
      <c r="D197" s="48" t="str">
        <f t="shared" si="5"/>
        <v/>
      </c>
      <c r="E197" s="49" t="str">
        <f>IF(A197="","",'Entrada de Modelos'!$B$53*B197)</f>
        <v/>
      </c>
    </row>
    <row r="198" spans="1:5" ht="18" customHeight="1" x14ac:dyDescent="0.25">
      <c r="A198" s="26" t="str">
        <f>IF(A197&gt;='Entrada de Modelos'!$B$52,"",A197+1)</f>
        <v/>
      </c>
      <c r="B198" s="44" t="str">
        <f t="shared" si="4"/>
        <v/>
      </c>
      <c r="C198" s="48" t="str">
        <f>IF(A198="","",-PMT('Entrada de Modelos'!$B$53,'Entrada de Modelos'!$B$52,'Entrada de Modelos'!$B$50))</f>
        <v/>
      </c>
      <c r="D198" s="48" t="str">
        <f t="shared" si="5"/>
        <v/>
      </c>
      <c r="E198" s="49" t="str">
        <f>IF(A198="","",'Entrada de Modelos'!$B$53*B198)</f>
        <v/>
      </c>
    </row>
    <row r="199" spans="1:5" ht="18" customHeight="1" x14ac:dyDescent="0.25">
      <c r="A199" s="26" t="str">
        <f>IF(A198&gt;='Entrada de Modelos'!$B$52,"",A198+1)</f>
        <v/>
      </c>
      <c r="B199" s="44" t="str">
        <f t="shared" si="4"/>
        <v/>
      </c>
      <c r="C199" s="48" t="str">
        <f>IF(A199="","",-PMT('Entrada de Modelos'!$B$53,'Entrada de Modelos'!$B$52,'Entrada de Modelos'!$B$50))</f>
        <v/>
      </c>
      <c r="D199" s="48" t="str">
        <f t="shared" si="5"/>
        <v/>
      </c>
      <c r="E199" s="49" t="str">
        <f>IF(A199="","",'Entrada de Modelos'!$B$53*B199)</f>
        <v/>
      </c>
    </row>
    <row r="200" spans="1:5" ht="18" customHeight="1" x14ac:dyDescent="0.25">
      <c r="A200" s="26" t="str">
        <f>IF(A199&gt;='Entrada de Modelos'!$B$52,"",A199+1)</f>
        <v/>
      </c>
      <c r="B200" s="44" t="str">
        <f t="shared" ref="B200:B263" si="6">IF(A200="","",B199-D199)</f>
        <v/>
      </c>
      <c r="C200" s="48" t="str">
        <f>IF(A200="","",-PMT('Entrada de Modelos'!$B$53,'Entrada de Modelos'!$B$52,'Entrada de Modelos'!$B$50))</f>
        <v/>
      </c>
      <c r="D200" s="48" t="str">
        <f t="shared" ref="D200:D263" si="7">IF(A200="","",C200-E200)</f>
        <v/>
      </c>
      <c r="E200" s="49" t="str">
        <f>IF(A200="","",'Entrada de Modelos'!$B$53*B200)</f>
        <v/>
      </c>
    </row>
    <row r="201" spans="1:5" ht="18" customHeight="1" x14ac:dyDescent="0.25">
      <c r="A201" s="26" t="str">
        <f>IF(A200&gt;='Entrada de Modelos'!$B$52,"",A200+1)</f>
        <v/>
      </c>
      <c r="B201" s="44" t="str">
        <f t="shared" si="6"/>
        <v/>
      </c>
      <c r="C201" s="48" t="str">
        <f>IF(A201="","",-PMT('Entrada de Modelos'!$B$53,'Entrada de Modelos'!$B$52,'Entrada de Modelos'!$B$50))</f>
        <v/>
      </c>
      <c r="D201" s="48" t="str">
        <f t="shared" si="7"/>
        <v/>
      </c>
      <c r="E201" s="49" t="str">
        <f>IF(A201="","",'Entrada de Modelos'!$B$53*B201)</f>
        <v/>
      </c>
    </row>
    <row r="202" spans="1:5" ht="18" customHeight="1" x14ac:dyDescent="0.25">
      <c r="A202" s="26" t="str">
        <f>IF(A201&gt;='Entrada de Modelos'!$B$52,"",A201+1)</f>
        <v/>
      </c>
      <c r="B202" s="44" t="str">
        <f t="shared" si="6"/>
        <v/>
      </c>
      <c r="C202" s="48" t="str">
        <f>IF(A202="","",-PMT('Entrada de Modelos'!$B$53,'Entrada de Modelos'!$B$52,'Entrada de Modelos'!$B$50))</f>
        <v/>
      </c>
      <c r="D202" s="48" t="str">
        <f t="shared" si="7"/>
        <v/>
      </c>
      <c r="E202" s="49" t="str">
        <f>IF(A202="","",'Entrada de Modelos'!$B$53*B202)</f>
        <v/>
      </c>
    </row>
    <row r="203" spans="1:5" ht="18" customHeight="1" x14ac:dyDescent="0.25">
      <c r="A203" s="26" t="str">
        <f>IF(A202&gt;='Entrada de Modelos'!$B$52,"",A202+1)</f>
        <v/>
      </c>
      <c r="B203" s="44" t="str">
        <f t="shared" si="6"/>
        <v/>
      </c>
      <c r="C203" s="48" t="str">
        <f>IF(A203="","",-PMT('Entrada de Modelos'!$B$53,'Entrada de Modelos'!$B$52,'Entrada de Modelos'!$B$50))</f>
        <v/>
      </c>
      <c r="D203" s="48" t="str">
        <f t="shared" si="7"/>
        <v/>
      </c>
      <c r="E203" s="49" t="str">
        <f>IF(A203="","",'Entrada de Modelos'!$B$53*B203)</f>
        <v/>
      </c>
    </row>
    <row r="204" spans="1:5" ht="18" customHeight="1" x14ac:dyDescent="0.25">
      <c r="A204" s="26" t="str">
        <f>IF(A203&gt;='Entrada de Modelos'!$B$52,"",A203+1)</f>
        <v/>
      </c>
      <c r="B204" s="44" t="str">
        <f t="shared" si="6"/>
        <v/>
      </c>
      <c r="C204" s="48" t="str">
        <f>IF(A204="","",-PMT('Entrada de Modelos'!$B$53,'Entrada de Modelos'!$B$52,'Entrada de Modelos'!$B$50))</f>
        <v/>
      </c>
      <c r="D204" s="48" t="str">
        <f t="shared" si="7"/>
        <v/>
      </c>
      <c r="E204" s="49" t="str">
        <f>IF(A204="","",'Entrada de Modelos'!$B$53*B204)</f>
        <v/>
      </c>
    </row>
    <row r="205" spans="1:5" ht="18" customHeight="1" x14ac:dyDescent="0.25">
      <c r="A205" s="26" t="str">
        <f>IF(A204&gt;='Entrada de Modelos'!$B$52,"",A204+1)</f>
        <v/>
      </c>
      <c r="B205" s="44" t="str">
        <f t="shared" si="6"/>
        <v/>
      </c>
      <c r="C205" s="48" t="str">
        <f>IF(A205="","",-PMT('Entrada de Modelos'!$B$53,'Entrada de Modelos'!$B$52,'Entrada de Modelos'!$B$50))</f>
        <v/>
      </c>
      <c r="D205" s="48" t="str">
        <f t="shared" si="7"/>
        <v/>
      </c>
      <c r="E205" s="49" t="str">
        <f>IF(A205="","",'Entrada de Modelos'!$B$53*B205)</f>
        <v/>
      </c>
    </row>
    <row r="206" spans="1:5" ht="18" customHeight="1" x14ac:dyDescent="0.25">
      <c r="A206" s="26" t="str">
        <f>IF(A205&gt;='Entrada de Modelos'!$B$52,"",A205+1)</f>
        <v/>
      </c>
      <c r="B206" s="44" t="str">
        <f t="shared" si="6"/>
        <v/>
      </c>
      <c r="C206" s="48" t="str">
        <f>IF(A206="","",-PMT('Entrada de Modelos'!$B$53,'Entrada de Modelos'!$B$52,'Entrada de Modelos'!$B$50))</f>
        <v/>
      </c>
      <c r="D206" s="48" t="str">
        <f t="shared" si="7"/>
        <v/>
      </c>
      <c r="E206" s="49" t="str">
        <f>IF(A206="","",'Entrada de Modelos'!$B$53*B206)</f>
        <v/>
      </c>
    </row>
    <row r="207" spans="1:5" ht="18" customHeight="1" x14ac:dyDescent="0.25">
      <c r="A207" s="26" t="str">
        <f>IF(A206&gt;='Entrada de Modelos'!$B$52,"",A206+1)</f>
        <v/>
      </c>
      <c r="B207" s="44" t="str">
        <f t="shared" si="6"/>
        <v/>
      </c>
      <c r="C207" s="48" t="str">
        <f>IF(A207="","",-PMT('Entrada de Modelos'!$B$53,'Entrada de Modelos'!$B$52,'Entrada de Modelos'!$B$50))</f>
        <v/>
      </c>
      <c r="D207" s="48" t="str">
        <f t="shared" si="7"/>
        <v/>
      </c>
      <c r="E207" s="49" t="str">
        <f>IF(A207="","",'Entrada de Modelos'!$B$53*B207)</f>
        <v/>
      </c>
    </row>
    <row r="208" spans="1:5" ht="18" customHeight="1" x14ac:dyDescent="0.25">
      <c r="A208" s="26" t="str">
        <f>IF(A207&gt;='Entrada de Modelos'!$B$52,"",A207+1)</f>
        <v/>
      </c>
      <c r="B208" s="44" t="str">
        <f t="shared" si="6"/>
        <v/>
      </c>
      <c r="C208" s="48" t="str">
        <f>IF(A208="","",-PMT('Entrada de Modelos'!$B$53,'Entrada de Modelos'!$B$52,'Entrada de Modelos'!$B$50))</f>
        <v/>
      </c>
      <c r="D208" s="48" t="str">
        <f t="shared" si="7"/>
        <v/>
      </c>
      <c r="E208" s="49" t="str">
        <f>IF(A208="","",'Entrada de Modelos'!$B$53*B208)</f>
        <v/>
      </c>
    </row>
    <row r="209" spans="1:5" ht="18" customHeight="1" x14ac:dyDescent="0.25">
      <c r="A209" s="26" t="str">
        <f>IF(A208&gt;='Entrada de Modelos'!$B$52,"",A208+1)</f>
        <v/>
      </c>
      <c r="B209" s="44" t="str">
        <f t="shared" si="6"/>
        <v/>
      </c>
      <c r="C209" s="48" t="str">
        <f>IF(A209="","",-PMT('Entrada de Modelos'!$B$53,'Entrada de Modelos'!$B$52,'Entrada de Modelos'!$B$50))</f>
        <v/>
      </c>
      <c r="D209" s="48" t="str">
        <f t="shared" si="7"/>
        <v/>
      </c>
      <c r="E209" s="49" t="str">
        <f>IF(A209="","",'Entrada de Modelos'!$B$53*B209)</f>
        <v/>
      </c>
    </row>
    <row r="210" spans="1:5" ht="18" customHeight="1" x14ac:dyDescent="0.25">
      <c r="A210" s="26" t="str">
        <f>IF(A209&gt;='Entrada de Modelos'!$B$52,"",A209+1)</f>
        <v/>
      </c>
      <c r="B210" s="44" t="str">
        <f t="shared" si="6"/>
        <v/>
      </c>
      <c r="C210" s="48" t="str">
        <f>IF(A210="","",-PMT('Entrada de Modelos'!$B$53,'Entrada de Modelos'!$B$52,'Entrada de Modelos'!$B$50))</f>
        <v/>
      </c>
      <c r="D210" s="48" t="str">
        <f t="shared" si="7"/>
        <v/>
      </c>
      <c r="E210" s="49" t="str">
        <f>IF(A210="","",'Entrada de Modelos'!$B$53*B210)</f>
        <v/>
      </c>
    </row>
    <row r="211" spans="1:5" ht="18" customHeight="1" x14ac:dyDescent="0.25">
      <c r="A211" s="26" t="str">
        <f>IF(A210&gt;='Entrada de Modelos'!$B$52,"",A210+1)</f>
        <v/>
      </c>
      <c r="B211" s="44" t="str">
        <f t="shared" si="6"/>
        <v/>
      </c>
      <c r="C211" s="48" t="str">
        <f>IF(A211="","",-PMT('Entrada de Modelos'!$B$53,'Entrada de Modelos'!$B$52,'Entrada de Modelos'!$B$50))</f>
        <v/>
      </c>
      <c r="D211" s="48" t="str">
        <f t="shared" si="7"/>
        <v/>
      </c>
      <c r="E211" s="49" t="str">
        <f>IF(A211="","",'Entrada de Modelos'!$B$53*B211)</f>
        <v/>
      </c>
    </row>
    <row r="212" spans="1:5" ht="18" customHeight="1" x14ac:dyDescent="0.25">
      <c r="A212" s="26" t="str">
        <f>IF(A211&gt;='Entrada de Modelos'!$B$52,"",A211+1)</f>
        <v/>
      </c>
      <c r="B212" s="44" t="str">
        <f t="shared" si="6"/>
        <v/>
      </c>
      <c r="C212" s="48" t="str">
        <f>IF(A212="","",-PMT('Entrada de Modelos'!$B$53,'Entrada de Modelos'!$B$52,'Entrada de Modelos'!$B$50))</f>
        <v/>
      </c>
      <c r="D212" s="48" t="str">
        <f t="shared" si="7"/>
        <v/>
      </c>
      <c r="E212" s="49" t="str">
        <f>IF(A212="","",'Entrada de Modelos'!$B$53*B212)</f>
        <v/>
      </c>
    </row>
    <row r="213" spans="1:5" ht="18" customHeight="1" x14ac:dyDescent="0.25">
      <c r="A213" s="26" t="str">
        <f>IF(A212&gt;='Entrada de Modelos'!$B$52,"",A212+1)</f>
        <v/>
      </c>
      <c r="B213" s="44" t="str">
        <f t="shared" si="6"/>
        <v/>
      </c>
      <c r="C213" s="48" t="str">
        <f>IF(A213="","",-PMT('Entrada de Modelos'!$B$53,'Entrada de Modelos'!$B$52,'Entrada de Modelos'!$B$50))</f>
        <v/>
      </c>
      <c r="D213" s="48" t="str">
        <f t="shared" si="7"/>
        <v/>
      </c>
      <c r="E213" s="49" t="str">
        <f>IF(A213="","",'Entrada de Modelos'!$B$53*B213)</f>
        <v/>
      </c>
    </row>
    <row r="214" spans="1:5" ht="18" customHeight="1" x14ac:dyDescent="0.25">
      <c r="A214" s="26" t="str">
        <f>IF(A213&gt;='Entrada de Modelos'!$B$52,"",A213+1)</f>
        <v/>
      </c>
      <c r="B214" s="44" t="str">
        <f t="shared" si="6"/>
        <v/>
      </c>
      <c r="C214" s="48" t="str">
        <f>IF(A214="","",-PMT('Entrada de Modelos'!$B$53,'Entrada de Modelos'!$B$52,'Entrada de Modelos'!$B$50))</f>
        <v/>
      </c>
      <c r="D214" s="48" t="str">
        <f t="shared" si="7"/>
        <v/>
      </c>
      <c r="E214" s="49" t="str">
        <f>IF(A214="","",'Entrada de Modelos'!$B$53*B214)</f>
        <v/>
      </c>
    </row>
    <row r="215" spans="1:5" ht="18" customHeight="1" x14ac:dyDescent="0.25">
      <c r="A215" s="26" t="str">
        <f>IF(A214&gt;='Entrada de Modelos'!$B$52,"",A214+1)</f>
        <v/>
      </c>
      <c r="B215" s="44" t="str">
        <f t="shared" si="6"/>
        <v/>
      </c>
      <c r="C215" s="48" t="str">
        <f>IF(A215="","",-PMT('Entrada de Modelos'!$B$53,'Entrada de Modelos'!$B$52,'Entrada de Modelos'!$B$50))</f>
        <v/>
      </c>
      <c r="D215" s="48" t="str">
        <f t="shared" si="7"/>
        <v/>
      </c>
      <c r="E215" s="49" t="str">
        <f>IF(A215="","",'Entrada de Modelos'!$B$53*B215)</f>
        <v/>
      </c>
    </row>
    <row r="216" spans="1:5" ht="18" customHeight="1" x14ac:dyDescent="0.25">
      <c r="A216" s="26" t="str">
        <f>IF(A215&gt;='Entrada de Modelos'!$B$52,"",A215+1)</f>
        <v/>
      </c>
      <c r="B216" s="44" t="str">
        <f t="shared" si="6"/>
        <v/>
      </c>
      <c r="C216" s="48" t="str">
        <f>IF(A216="","",-PMT('Entrada de Modelos'!$B$53,'Entrada de Modelos'!$B$52,'Entrada de Modelos'!$B$50))</f>
        <v/>
      </c>
      <c r="D216" s="48" t="str">
        <f t="shared" si="7"/>
        <v/>
      </c>
      <c r="E216" s="49" t="str">
        <f>IF(A216="","",'Entrada de Modelos'!$B$53*B216)</f>
        <v/>
      </c>
    </row>
    <row r="217" spans="1:5" ht="18" customHeight="1" x14ac:dyDescent="0.25">
      <c r="A217" s="26" t="str">
        <f>IF(A216&gt;='Entrada de Modelos'!$B$52,"",A216+1)</f>
        <v/>
      </c>
      <c r="B217" s="44" t="str">
        <f t="shared" si="6"/>
        <v/>
      </c>
      <c r="C217" s="48" t="str">
        <f>IF(A217="","",-PMT('Entrada de Modelos'!$B$53,'Entrada de Modelos'!$B$52,'Entrada de Modelos'!$B$50))</f>
        <v/>
      </c>
      <c r="D217" s="48" t="str">
        <f t="shared" si="7"/>
        <v/>
      </c>
      <c r="E217" s="49" t="str">
        <f>IF(A217="","",'Entrada de Modelos'!$B$53*B217)</f>
        <v/>
      </c>
    </row>
    <row r="218" spans="1:5" ht="18" customHeight="1" x14ac:dyDescent="0.25">
      <c r="A218" s="26" t="str">
        <f>IF(A217&gt;='Entrada de Modelos'!$B$52,"",A217+1)</f>
        <v/>
      </c>
      <c r="B218" s="44" t="str">
        <f t="shared" si="6"/>
        <v/>
      </c>
      <c r="C218" s="48" t="str">
        <f>IF(A218="","",-PMT('Entrada de Modelos'!$B$53,'Entrada de Modelos'!$B$52,'Entrada de Modelos'!$B$50))</f>
        <v/>
      </c>
      <c r="D218" s="48" t="str">
        <f t="shared" si="7"/>
        <v/>
      </c>
      <c r="E218" s="49" t="str">
        <f>IF(A218="","",'Entrada de Modelos'!$B$53*B218)</f>
        <v/>
      </c>
    </row>
    <row r="219" spans="1:5" ht="18" customHeight="1" x14ac:dyDescent="0.25">
      <c r="A219" s="26" t="str">
        <f>IF(A218&gt;='Entrada de Modelos'!$B$52,"",A218+1)</f>
        <v/>
      </c>
      <c r="B219" s="44" t="str">
        <f t="shared" si="6"/>
        <v/>
      </c>
      <c r="C219" s="48" t="str">
        <f>IF(A219="","",-PMT('Entrada de Modelos'!$B$53,'Entrada de Modelos'!$B$52,'Entrada de Modelos'!$B$50))</f>
        <v/>
      </c>
      <c r="D219" s="48" t="str">
        <f t="shared" si="7"/>
        <v/>
      </c>
      <c r="E219" s="49" t="str">
        <f>IF(A219="","",'Entrada de Modelos'!$B$53*B219)</f>
        <v/>
      </c>
    </row>
    <row r="220" spans="1:5" ht="18" customHeight="1" x14ac:dyDescent="0.25">
      <c r="A220" s="26" t="str">
        <f>IF(A219&gt;='Entrada de Modelos'!$B$52,"",A219+1)</f>
        <v/>
      </c>
      <c r="B220" s="44" t="str">
        <f t="shared" si="6"/>
        <v/>
      </c>
      <c r="C220" s="48" t="str">
        <f>IF(A220="","",-PMT('Entrada de Modelos'!$B$53,'Entrada de Modelos'!$B$52,'Entrada de Modelos'!$B$50))</f>
        <v/>
      </c>
      <c r="D220" s="48" t="str">
        <f t="shared" si="7"/>
        <v/>
      </c>
      <c r="E220" s="49" t="str">
        <f>IF(A220="","",'Entrada de Modelos'!$B$53*B220)</f>
        <v/>
      </c>
    </row>
    <row r="221" spans="1:5" ht="18" customHeight="1" x14ac:dyDescent="0.25">
      <c r="A221" s="26" t="str">
        <f>IF(A220&gt;='Entrada de Modelos'!$B$52,"",A220+1)</f>
        <v/>
      </c>
      <c r="B221" s="44" t="str">
        <f t="shared" si="6"/>
        <v/>
      </c>
      <c r="C221" s="48" t="str">
        <f>IF(A221="","",-PMT('Entrada de Modelos'!$B$53,'Entrada de Modelos'!$B$52,'Entrada de Modelos'!$B$50))</f>
        <v/>
      </c>
      <c r="D221" s="48" t="str">
        <f t="shared" si="7"/>
        <v/>
      </c>
      <c r="E221" s="49" t="str">
        <f>IF(A221="","",'Entrada de Modelos'!$B$53*B221)</f>
        <v/>
      </c>
    </row>
    <row r="222" spans="1:5" ht="18" customHeight="1" x14ac:dyDescent="0.25">
      <c r="A222" s="26" t="str">
        <f>IF(A221&gt;='Entrada de Modelos'!$B$52,"",A221+1)</f>
        <v/>
      </c>
      <c r="B222" s="44" t="str">
        <f t="shared" si="6"/>
        <v/>
      </c>
      <c r="C222" s="48" t="str">
        <f>IF(A222="","",-PMT('Entrada de Modelos'!$B$53,'Entrada de Modelos'!$B$52,'Entrada de Modelos'!$B$50))</f>
        <v/>
      </c>
      <c r="D222" s="48" t="str">
        <f t="shared" si="7"/>
        <v/>
      </c>
      <c r="E222" s="49" t="str">
        <f>IF(A222="","",'Entrada de Modelos'!$B$53*B222)</f>
        <v/>
      </c>
    </row>
    <row r="223" spans="1:5" ht="18" customHeight="1" x14ac:dyDescent="0.25">
      <c r="A223" s="26" t="str">
        <f>IF(A222&gt;='Entrada de Modelos'!$B$52,"",A222+1)</f>
        <v/>
      </c>
      <c r="B223" s="44" t="str">
        <f t="shared" si="6"/>
        <v/>
      </c>
      <c r="C223" s="48" t="str">
        <f>IF(A223="","",-PMT('Entrada de Modelos'!$B$53,'Entrada de Modelos'!$B$52,'Entrada de Modelos'!$B$50))</f>
        <v/>
      </c>
      <c r="D223" s="48" t="str">
        <f t="shared" si="7"/>
        <v/>
      </c>
      <c r="E223" s="49" t="str">
        <f>IF(A223="","",'Entrada de Modelos'!$B$53*B223)</f>
        <v/>
      </c>
    </row>
    <row r="224" spans="1:5" ht="18" customHeight="1" x14ac:dyDescent="0.25">
      <c r="A224" s="26" t="str">
        <f>IF(A223&gt;='Entrada de Modelos'!$B$52,"",A223+1)</f>
        <v/>
      </c>
      <c r="B224" s="44" t="str">
        <f t="shared" si="6"/>
        <v/>
      </c>
      <c r="C224" s="48" t="str">
        <f>IF(A224="","",-PMT('Entrada de Modelos'!$B$53,'Entrada de Modelos'!$B$52,'Entrada de Modelos'!$B$50))</f>
        <v/>
      </c>
      <c r="D224" s="48" t="str">
        <f t="shared" si="7"/>
        <v/>
      </c>
      <c r="E224" s="49" t="str">
        <f>IF(A224="","",'Entrada de Modelos'!$B$53*B224)</f>
        <v/>
      </c>
    </row>
    <row r="225" spans="1:5" ht="18" customHeight="1" x14ac:dyDescent="0.25">
      <c r="A225" s="26" t="str">
        <f>IF(A224&gt;='Entrada de Modelos'!$B$52,"",A224+1)</f>
        <v/>
      </c>
      <c r="B225" s="44" t="str">
        <f t="shared" si="6"/>
        <v/>
      </c>
      <c r="C225" s="48" t="str">
        <f>IF(A225="","",-PMT('Entrada de Modelos'!$B$53,'Entrada de Modelos'!$B$52,'Entrada de Modelos'!$B$50))</f>
        <v/>
      </c>
      <c r="D225" s="48" t="str">
        <f t="shared" si="7"/>
        <v/>
      </c>
      <c r="E225" s="49" t="str">
        <f>IF(A225="","",'Entrada de Modelos'!$B$53*B225)</f>
        <v/>
      </c>
    </row>
    <row r="226" spans="1:5" ht="18" customHeight="1" x14ac:dyDescent="0.25">
      <c r="A226" s="26" t="str">
        <f>IF(A225&gt;='Entrada de Modelos'!$B$52,"",A225+1)</f>
        <v/>
      </c>
      <c r="B226" s="44" t="str">
        <f t="shared" si="6"/>
        <v/>
      </c>
      <c r="C226" s="48" t="str">
        <f>IF(A226="","",-PMT('Entrada de Modelos'!$B$53,'Entrada de Modelos'!$B$52,'Entrada de Modelos'!$B$50))</f>
        <v/>
      </c>
      <c r="D226" s="48" t="str">
        <f t="shared" si="7"/>
        <v/>
      </c>
      <c r="E226" s="49" t="str">
        <f>IF(A226="","",'Entrada de Modelos'!$B$53*B226)</f>
        <v/>
      </c>
    </row>
    <row r="227" spans="1:5" ht="18" customHeight="1" x14ac:dyDescent="0.25">
      <c r="A227" s="26" t="str">
        <f>IF(A226&gt;='Entrada de Modelos'!$B$52,"",A226+1)</f>
        <v/>
      </c>
      <c r="B227" s="44" t="str">
        <f t="shared" si="6"/>
        <v/>
      </c>
      <c r="C227" s="48" t="str">
        <f>IF(A227="","",-PMT('Entrada de Modelos'!$B$53,'Entrada de Modelos'!$B$52,'Entrada de Modelos'!$B$50))</f>
        <v/>
      </c>
      <c r="D227" s="48" t="str">
        <f t="shared" si="7"/>
        <v/>
      </c>
      <c r="E227" s="49" t="str">
        <f>IF(A227="","",'Entrada de Modelos'!$B$53*B227)</f>
        <v/>
      </c>
    </row>
    <row r="228" spans="1:5" ht="18" customHeight="1" x14ac:dyDescent="0.25">
      <c r="A228" s="26" t="str">
        <f>IF(A227&gt;='Entrada de Modelos'!$B$52,"",A227+1)</f>
        <v/>
      </c>
      <c r="B228" s="44" t="str">
        <f t="shared" si="6"/>
        <v/>
      </c>
      <c r="C228" s="48" t="str">
        <f>IF(A228="","",-PMT('Entrada de Modelos'!$B$53,'Entrada de Modelos'!$B$52,'Entrada de Modelos'!$B$50))</f>
        <v/>
      </c>
      <c r="D228" s="48" t="str">
        <f t="shared" si="7"/>
        <v/>
      </c>
      <c r="E228" s="49" t="str">
        <f>IF(A228="","",'Entrada de Modelos'!$B$53*B228)</f>
        <v/>
      </c>
    </row>
    <row r="229" spans="1:5" ht="18" customHeight="1" x14ac:dyDescent="0.25">
      <c r="A229" s="26" t="str">
        <f>IF(A228&gt;='Entrada de Modelos'!$B$52,"",A228+1)</f>
        <v/>
      </c>
      <c r="B229" s="44" t="str">
        <f t="shared" si="6"/>
        <v/>
      </c>
      <c r="C229" s="48" t="str">
        <f>IF(A229="","",-PMT('Entrada de Modelos'!$B$53,'Entrada de Modelos'!$B$52,'Entrada de Modelos'!$B$50))</f>
        <v/>
      </c>
      <c r="D229" s="48" t="str">
        <f t="shared" si="7"/>
        <v/>
      </c>
      <c r="E229" s="49" t="str">
        <f>IF(A229="","",'Entrada de Modelos'!$B$53*B229)</f>
        <v/>
      </c>
    </row>
    <row r="230" spans="1:5" ht="18" customHeight="1" x14ac:dyDescent="0.25">
      <c r="A230" s="26" t="str">
        <f>IF(A229&gt;='Entrada de Modelos'!$B$52,"",A229+1)</f>
        <v/>
      </c>
      <c r="B230" s="44" t="str">
        <f t="shared" si="6"/>
        <v/>
      </c>
      <c r="C230" s="48" t="str">
        <f>IF(A230="","",-PMT('Entrada de Modelos'!$B$53,'Entrada de Modelos'!$B$52,'Entrada de Modelos'!$B$50))</f>
        <v/>
      </c>
      <c r="D230" s="48" t="str">
        <f t="shared" si="7"/>
        <v/>
      </c>
      <c r="E230" s="49" t="str">
        <f>IF(A230="","",'Entrada de Modelos'!$B$53*B230)</f>
        <v/>
      </c>
    </row>
    <row r="231" spans="1:5" ht="18" customHeight="1" x14ac:dyDescent="0.25">
      <c r="A231" s="26" t="str">
        <f>IF(A230&gt;='Entrada de Modelos'!$B$52,"",A230+1)</f>
        <v/>
      </c>
      <c r="B231" s="44" t="str">
        <f t="shared" si="6"/>
        <v/>
      </c>
      <c r="C231" s="48" t="str">
        <f>IF(A231="","",-PMT('Entrada de Modelos'!$B$53,'Entrada de Modelos'!$B$52,'Entrada de Modelos'!$B$50))</f>
        <v/>
      </c>
      <c r="D231" s="48" t="str">
        <f t="shared" si="7"/>
        <v/>
      </c>
      <c r="E231" s="49" t="str">
        <f>IF(A231="","",'Entrada de Modelos'!$B$53*B231)</f>
        <v/>
      </c>
    </row>
    <row r="232" spans="1:5" ht="18" customHeight="1" x14ac:dyDescent="0.25">
      <c r="A232" s="26" t="str">
        <f>IF(A231&gt;='Entrada de Modelos'!$B$52,"",A231+1)</f>
        <v/>
      </c>
      <c r="B232" s="44" t="str">
        <f t="shared" si="6"/>
        <v/>
      </c>
      <c r="C232" s="48" t="str">
        <f>IF(A232="","",-PMT('Entrada de Modelos'!$B$53,'Entrada de Modelos'!$B$52,'Entrada de Modelos'!$B$50))</f>
        <v/>
      </c>
      <c r="D232" s="48" t="str">
        <f t="shared" si="7"/>
        <v/>
      </c>
      <c r="E232" s="49" t="str">
        <f>IF(A232="","",'Entrada de Modelos'!$B$53*B232)</f>
        <v/>
      </c>
    </row>
    <row r="233" spans="1:5" ht="18" customHeight="1" x14ac:dyDescent="0.25">
      <c r="A233" s="26" t="str">
        <f>IF(A232&gt;='Entrada de Modelos'!$B$52,"",A232+1)</f>
        <v/>
      </c>
      <c r="B233" s="44" t="str">
        <f t="shared" si="6"/>
        <v/>
      </c>
      <c r="C233" s="48" t="str">
        <f>IF(A233="","",-PMT('Entrada de Modelos'!$B$53,'Entrada de Modelos'!$B$52,'Entrada de Modelos'!$B$50))</f>
        <v/>
      </c>
      <c r="D233" s="48" t="str">
        <f t="shared" si="7"/>
        <v/>
      </c>
      <c r="E233" s="49" t="str">
        <f>IF(A233="","",'Entrada de Modelos'!$B$53*B233)</f>
        <v/>
      </c>
    </row>
    <row r="234" spans="1:5" ht="18" customHeight="1" x14ac:dyDescent="0.25">
      <c r="A234" s="26" t="str">
        <f>IF(A233&gt;='Entrada de Modelos'!$B$52,"",A233+1)</f>
        <v/>
      </c>
      <c r="B234" s="44" t="str">
        <f t="shared" si="6"/>
        <v/>
      </c>
      <c r="C234" s="48" t="str">
        <f>IF(A234="","",-PMT('Entrada de Modelos'!$B$53,'Entrada de Modelos'!$B$52,'Entrada de Modelos'!$B$50))</f>
        <v/>
      </c>
      <c r="D234" s="48" t="str">
        <f t="shared" si="7"/>
        <v/>
      </c>
      <c r="E234" s="49" t="str">
        <f>IF(A234="","",'Entrada de Modelos'!$B$53*B234)</f>
        <v/>
      </c>
    </row>
    <row r="235" spans="1:5" ht="18" customHeight="1" x14ac:dyDescent="0.25">
      <c r="A235" s="26" t="str">
        <f>IF(A234&gt;='Entrada de Modelos'!$B$52,"",A234+1)</f>
        <v/>
      </c>
      <c r="B235" s="44" t="str">
        <f t="shared" si="6"/>
        <v/>
      </c>
      <c r="C235" s="48" t="str">
        <f>IF(A235="","",-PMT('Entrada de Modelos'!$B$53,'Entrada de Modelos'!$B$52,'Entrada de Modelos'!$B$50))</f>
        <v/>
      </c>
      <c r="D235" s="48" t="str">
        <f t="shared" si="7"/>
        <v/>
      </c>
      <c r="E235" s="49" t="str">
        <f>IF(A235="","",'Entrada de Modelos'!$B$53*B235)</f>
        <v/>
      </c>
    </row>
    <row r="236" spans="1:5" ht="18" customHeight="1" x14ac:dyDescent="0.25">
      <c r="A236" s="26" t="str">
        <f>IF(A235&gt;='Entrada de Modelos'!$B$52,"",A235+1)</f>
        <v/>
      </c>
      <c r="B236" s="44" t="str">
        <f t="shared" si="6"/>
        <v/>
      </c>
      <c r="C236" s="48" t="str">
        <f>IF(A236="","",-PMT('Entrada de Modelos'!$B$53,'Entrada de Modelos'!$B$52,'Entrada de Modelos'!$B$50))</f>
        <v/>
      </c>
      <c r="D236" s="48" t="str">
        <f t="shared" si="7"/>
        <v/>
      </c>
      <c r="E236" s="49" t="str">
        <f>IF(A236="","",'Entrada de Modelos'!$B$53*B236)</f>
        <v/>
      </c>
    </row>
    <row r="237" spans="1:5" ht="18" customHeight="1" x14ac:dyDescent="0.25">
      <c r="A237" s="26" t="str">
        <f>IF(A236&gt;='Entrada de Modelos'!$B$52,"",A236+1)</f>
        <v/>
      </c>
      <c r="B237" s="44" t="str">
        <f t="shared" si="6"/>
        <v/>
      </c>
      <c r="C237" s="48" t="str">
        <f>IF(A237="","",-PMT('Entrada de Modelos'!$B$53,'Entrada de Modelos'!$B$52,'Entrada de Modelos'!$B$50))</f>
        <v/>
      </c>
      <c r="D237" s="48" t="str">
        <f t="shared" si="7"/>
        <v/>
      </c>
      <c r="E237" s="49" t="str">
        <f>IF(A237="","",'Entrada de Modelos'!$B$53*B237)</f>
        <v/>
      </c>
    </row>
    <row r="238" spans="1:5" ht="18" customHeight="1" x14ac:dyDescent="0.25">
      <c r="A238" s="26" t="str">
        <f>IF(A237&gt;='Entrada de Modelos'!$B$52,"",A237+1)</f>
        <v/>
      </c>
      <c r="B238" s="44" t="str">
        <f t="shared" si="6"/>
        <v/>
      </c>
      <c r="C238" s="48" t="str">
        <f>IF(A238="","",-PMT('Entrada de Modelos'!$B$53,'Entrada de Modelos'!$B$52,'Entrada de Modelos'!$B$50))</f>
        <v/>
      </c>
      <c r="D238" s="48" t="str">
        <f t="shared" si="7"/>
        <v/>
      </c>
      <c r="E238" s="49" t="str">
        <f>IF(A238="","",'Entrada de Modelos'!$B$53*B238)</f>
        <v/>
      </c>
    </row>
    <row r="239" spans="1:5" ht="18" customHeight="1" x14ac:dyDescent="0.25">
      <c r="A239" s="26" t="str">
        <f>IF(A238&gt;='Entrada de Modelos'!$B$52,"",A238+1)</f>
        <v/>
      </c>
      <c r="B239" s="44" t="str">
        <f t="shared" si="6"/>
        <v/>
      </c>
      <c r="C239" s="48" t="str">
        <f>IF(A239="","",-PMT('Entrada de Modelos'!$B$53,'Entrada de Modelos'!$B$52,'Entrada de Modelos'!$B$50))</f>
        <v/>
      </c>
      <c r="D239" s="48" t="str">
        <f t="shared" si="7"/>
        <v/>
      </c>
      <c r="E239" s="49" t="str">
        <f>IF(A239="","",'Entrada de Modelos'!$B$53*B239)</f>
        <v/>
      </c>
    </row>
    <row r="240" spans="1:5" ht="18" customHeight="1" x14ac:dyDescent="0.25">
      <c r="A240" s="26" t="str">
        <f>IF(A239&gt;='Entrada de Modelos'!$B$52,"",A239+1)</f>
        <v/>
      </c>
      <c r="B240" s="44" t="str">
        <f t="shared" si="6"/>
        <v/>
      </c>
      <c r="C240" s="48" t="str">
        <f>IF(A240="","",-PMT('Entrada de Modelos'!$B$53,'Entrada de Modelos'!$B$52,'Entrada de Modelos'!$B$50))</f>
        <v/>
      </c>
      <c r="D240" s="48" t="str">
        <f t="shared" si="7"/>
        <v/>
      </c>
      <c r="E240" s="49" t="str">
        <f>IF(A240="","",'Entrada de Modelos'!$B$53*B240)</f>
        <v/>
      </c>
    </row>
    <row r="241" spans="1:5" ht="18" customHeight="1" x14ac:dyDescent="0.25">
      <c r="A241" s="26" t="str">
        <f>IF(A240&gt;='Entrada de Modelos'!$B$52,"",A240+1)</f>
        <v/>
      </c>
      <c r="B241" s="44" t="str">
        <f t="shared" si="6"/>
        <v/>
      </c>
      <c r="C241" s="48" t="str">
        <f>IF(A241="","",-PMT('Entrada de Modelos'!$B$53,'Entrada de Modelos'!$B$52,'Entrada de Modelos'!$B$50))</f>
        <v/>
      </c>
      <c r="D241" s="48" t="str">
        <f t="shared" si="7"/>
        <v/>
      </c>
      <c r="E241" s="49" t="str">
        <f>IF(A241="","",'Entrada de Modelos'!$B$53*B241)</f>
        <v/>
      </c>
    </row>
    <row r="242" spans="1:5" ht="18" customHeight="1" x14ac:dyDescent="0.25">
      <c r="A242" s="26" t="str">
        <f>IF(A241&gt;='Entrada de Modelos'!$B$52,"",A241+1)</f>
        <v/>
      </c>
      <c r="B242" s="44" t="str">
        <f t="shared" si="6"/>
        <v/>
      </c>
      <c r="C242" s="48" t="str">
        <f>IF(A242="","",-PMT('Entrada de Modelos'!$B$53,'Entrada de Modelos'!$B$52,'Entrada de Modelos'!$B$50))</f>
        <v/>
      </c>
      <c r="D242" s="48" t="str">
        <f t="shared" si="7"/>
        <v/>
      </c>
      <c r="E242" s="49" t="str">
        <f>IF(A242="","",'Entrada de Modelos'!$B$53*B242)</f>
        <v/>
      </c>
    </row>
    <row r="243" spans="1:5" ht="18" customHeight="1" x14ac:dyDescent="0.25">
      <c r="A243" s="26" t="str">
        <f>IF(A242&gt;='Entrada de Modelos'!$B$52,"",A242+1)</f>
        <v/>
      </c>
      <c r="B243" s="44" t="str">
        <f t="shared" si="6"/>
        <v/>
      </c>
      <c r="C243" s="48" t="str">
        <f>IF(A243="","",-PMT('Entrada de Modelos'!$B$53,'Entrada de Modelos'!$B$52,'Entrada de Modelos'!$B$50))</f>
        <v/>
      </c>
      <c r="D243" s="48" t="str">
        <f t="shared" si="7"/>
        <v/>
      </c>
      <c r="E243" s="49" t="str">
        <f>IF(A243="","",'Entrada de Modelos'!$B$53*B243)</f>
        <v/>
      </c>
    </row>
    <row r="244" spans="1:5" ht="18" customHeight="1" x14ac:dyDescent="0.25">
      <c r="A244" s="26" t="str">
        <f>IF(A243&gt;='Entrada de Modelos'!$B$52,"",A243+1)</f>
        <v/>
      </c>
      <c r="B244" s="44" t="str">
        <f t="shared" si="6"/>
        <v/>
      </c>
      <c r="C244" s="48" t="str">
        <f>IF(A244="","",-PMT('Entrada de Modelos'!$B$53,'Entrada de Modelos'!$B$52,'Entrada de Modelos'!$B$50))</f>
        <v/>
      </c>
      <c r="D244" s="48" t="str">
        <f t="shared" si="7"/>
        <v/>
      </c>
      <c r="E244" s="49" t="str">
        <f>IF(A244="","",'Entrada de Modelos'!$B$53*B244)</f>
        <v/>
      </c>
    </row>
    <row r="245" spans="1:5" ht="18" customHeight="1" x14ac:dyDescent="0.25">
      <c r="A245" s="26" t="str">
        <f>IF(A244&gt;='Entrada de Modelos'!$B$52,"",A244+1)</f>
        <v/>
      </c>
      <c r="B245" s="44" t="str">
        <f t="shared" si="6"/>
        <v/>
      </c>
      <c r="C245" s="48" t="str">
        <f>IF(A245="","",-PMT('Entrada de Modelos'!$B$53,'Entrada de Modelos'!$B$52,'Entrada de Modelos'!$B$50))</f>
        <v/>
      </c>
      <c r="D245" s="48" t="str">
        <f t="shared" si="7"/>
        <v/>
      </c>
      <c r="E245" s="49" t="str">
        <f>IF(A245="","",'Entrada de Modelos'!$B$53*B245)</f>
        <v/>
      </c>
    </row>
    <row r="246" spans="1:5" ht="18" customHeight="1" x14ac:dyDescent="0.25">
      <c r="A246" s="26" t="str">
        <f>IF(A245&gt;='Entrada de Modelos'!$B$52,"",A245+1)</f>
        <v/>
      </c>
      <c r="B246" s="44" t="str">
        <f t="shared" si="6"/>
        <v/>
      </c>
      <c r="C246" s="48" t="str">
        <f>IF(A246="","",-PMT('Entrada de Modelos'!$B$53,'Entrada de Modelos'!$B$52,'Entrada de Modelos'!$B$50))</f>
        <v/>
      </c>
      <c r="D246" s="48" t="str">
        <f t="shared" si="7"/>
        <v/>
      </c>
      <c r="E246" s="49" t="str">
        <f>IF(A246="","",'Entrada de Modelos'!$B$53*B246)</f>
        <v/>
      </c>
    </row>
    <row r="247" spans="1:5" ht="18" customHeight="1" x14ac:dyDescent="0.25">
      <c r="A247" s="26" t="str">
        <f>IF(A246&gt;='Entrada de Modelos'!$B$52,"",A246+1)</f>
        <v/>
      </c>
      <c r="B247" s="44" t="str">
        <f t="shared" si="6"/>
        <v/>
      </c>
      <c r="C247" s="48" t="str">
        <f>IF(A247="","",-PMT('Entrada de Modelos'!$B$53,'Entrada de Modelos'!$B$52,'Entrada de Modelos'!$B$50))</f>
        <v/>
      </c>
      <c r="D247" s="48" t="str">
        <f t="shared" si="7"/>
        <v/>
      </c>
      <c r="E247" s="49" t="str">
        <f>IF(A247="","",'Entrada de Modelos'!$B$53*B247)</f>
        <v/>
      </c>
    </row>
    <row r="248" spans="1:5" ht="18" customHeight="1" x14ac:dyDescent="0.25">
      <c r="A248" s="26" t="str">
        <f>IF(A247&gt;='Entrada de Modelos'!$B$52,"",A247+1)</f>
        <v/>
      </c>
      <c r="B248" s="44" t="str">
        <f t="shared" si="6"/>
        <v/>
      </c>
      <c r="C248" s="48" t="str">
        <f>IF(A248="","",-PMT('Entrada de Modelos'!$B$53,'Entrada de Modelos'!$B$52,'Entrada de Modelos'!$B$50))</f>
        <v/>
      </c>
      <c r="D248" s="48" t="str">
        <f t="shared" si="7"/>
        <v/>
      </c>
      <c r="E248" s="49" t="str">
        <f>IF(A248="","",'Entrada de Modelos'!$B$53*B248)</f>
        <v/>
      </c>
    </row>
    <row r="249" spans="1:5" ht="18" customHeight="1" x14ac:dyDescent="0.25">
      <c r="A249" s="26" t="str">
        <f>IF(A248&gt;='Entrada de Modelos'!$B$52,"",A248+1)</f>
        <v/>
      </c>
      <c r="B249" s="44" t="str">
        <f t="shared" si="6"/>
        <v/>
      </c>
      <c r="C249" s="48" t="str">
        <f>IF(A249="","",-PMT('Entrada de Modelos'!$B$53,'Entrada de Modelos'!$B$52,'Entrada de Modelos'!$B$50))</f>
        <v/>
      </c>
      <c r="D249" s="48" t="str">
        <f t="shared" si="7"/>
        <v/>
      </c>
      <c r="E249" s="49" t="str">
        <f>IF(A249="","",'Entrada de Modelos'!$B$53*B249)</f>
        <v/>
      </c>
    </row>
    <row r="250" spans="1:5" ht="18" customHeight="1" x14ac:dyDescent="0.25">
      <c r="A250" s="26" t="str">
        <f>IF(A249&gt;='Entrada de Modelos'!$B$52,"",A249+1)</f>
        <v/>
      </c>
      <c r="B250" s="44" t="str">
        <f t="shared" si="6"/>
        <v/>
      </c>
      <c r="C250" s="48" t="str">
        <f>IF(A250="","",-PMT('Entrada de Modelos'!$B$53,'Entrada de Modelos'!$B$52,'Entrada de Modelos'!$B$50))</f>
        <v/>
      </c>
      <c r="D250" s="48" t="str">
        <f t="shared" si="7"/>
        <v/>
      </c>
      <c r="E250" s="49" t="str">
        <f>IF(A250="","",'Entrada de Modelos'!$B$53*B250)</f>
        <v/>
      </c>
    </row>
    <row r="251" spans="1:5" ht="18" customHeight="1" x14ac:dyDescent="0.25">
      <c r="A251" s="26" t="str">
        <f>IF(A250&gt;='Entrada de Modelos'!$B$52,"",A250+1)</f>
        <v/>
      </c>
      <c r="B251" s="44" t="str">
        <f t="shared" si="6"/>
        <v/>
      </c>
      <c r="C251" s="48" t="str">
        <f>IF(A251="","",-PMT('Entrada de Modelos'!$B$53,'Entrada de Modelos'!$B$52,'Entrada de Modelos'!$B$50))</f>
        <v/>
      </c>
      <c r="D251" s="48" t="str">
        <f t="shared" si="7"/>
        <v/>
      </c>
      <c r="E251" s="49" t="str">
        <f>IF(A251="","",'Entrada de Modelos'!$B$53*B251)</f>
        <v/>
      </c>
    </row>
    <row r="252" spans="1:5" ht="18" customHeight="1" x14ac:dyDescent="0.25">
      <c r="A252" s="26" t="str">
        <f>IF(A251&gt;='Entrada de Modelos'!$B$52,"",A251+1)</f>
        <v/>
      </c>
      <c r="B252" s="44" t="str">
        <f t="shared" si="6"/>
        <v/>
      </c>
      <c r="C252" s="48" t="str">
        <f>IF(A252="","",-PMT('Entrada de Modelos'!$B$53,'Entrada de Modelos'!$B$52,'Entrada de Modelos'!$B$50))</f>
        <v/>
      </c>
      <c r="D252" s="48" t="str">
        <f t="shared" si="7"/>
        <v/>
      </c>
      <c r="E252" s="49" t="str">
        <f>IF(A252="","",'Entrada de Modelos'!$B$53*B252)</f>
        <v/>
      </c>
    </row>
    <row r="253" spans="1:5" ht="18" customHeight="1" x14ac:dyDescent="0.25">
      <c r="A253" s="26" t="str">
        <f>IF(A252&gt;='Entrada de Modelos'!$B$52,"",A252+1)</f>
        <v/>
      </c>
      <c r="B253" s="44" t="str">
        <f t="shared" si="6"/>
        <v/>
      </c>
      <c r="C253" s="48" t="str">
        <f>IF(A253="","",-PMT('Entrada de Modelos'!$B$53,'Entrada de Modelos'!$B$52,'Entrada de Modelos'!$B$50))</f>
        <v/>
      </c>
      <c r="D253" s="48" t="str">
        <f t="shared" si="7"/>
        <v/>
      </c>
      <c r="E253" s="49" t="str">
        <f>IF(A253="","",'Entrada de Modelos'!$B$53*B253)</f>
        <v/>
      </c>
    </row>
    <row r="254" spans="1:5" ht="18" customHeight="1" x14ac:dyDescent="0.25">
      <c r="A254" s="26" t="str">
        <f>IF(A253&gt;='Entrada de Modelos'!$B$52,"",A253+1)</f>
        <v/>
      </c>
      <c r="B254" s="44" t="str">
        <f t="shared" si="6"/>
        <v/>
      </c>
      <c r="C254" s="48" t="str">
        <f>IF(A254="","",-PMT('Entrada de Modelos'!$B$53,'Entrada de Modelos'!$B$52,'Entrada de Modelos'!$B$50))</f>
        <v/>
      </c>
      <c r="D254" s="48" t="str">
        <f t="shared" si="7"/>
        <v/>
      </c>
      <c r="E254" s="49" t="str">
        <f>IF(A254="","",'Entrada de Modelos'!$B$53*B254)</f>
        <v/>
      </c>
    </row>
    <row r="255" spans="1:5" ht="18" customHeight="1" x14ac:dyDescent="0.25">
      <c r="A255" s="26" t="str">
        <f>IF(A254&gt;='Entrada de Modelos'!$B$52,"",A254+1)</f>
        <v/>
      </c>
      <c r="B255" s="44" t="str">
        <f t="shared" si="6"/>
        <v/>
      </c>
      <c r="C255" s="48" t="str">
        <f>IF(A255="","",-PMT('Entrada de Modelos'!$B$53,'Entrada de Modelos'!$B$52,'Entrada de Modelos'!$B$50))</f>
        <v/>
      </c>
      <c r="D255" s="48" t="str">
        <f t="shared" si="7"/>
        <v/>
      </c>
      <c r="E255" s="49" t="str">
        <f>IF(A255="","",'Entrada de Modelos'!$B$53*B255)</f>
        <v/>
      </c>
    </row>
    <row r="256" spans="1:5" ht="18" customHeight="1" x14ac:dyDescent="0.25">
      <c r="A256" s="26" t="str">
        <f>IF(A255&gt;='Entrada de Modelos'!$B$52,"",A255+1)</f>
        <v/>
      </c>
      <c r="B256" s="44" t="str">
        <f t="shared" si="6"/>
        <v/>
      </c>
      <c r="C256" s="48" t="str">
        <f>IF(A256="","",-PMT('Entrada de Modelos'!$B$53,'Entrada de Modelos'!$B$52,'Entrada de Modelos'!$B$50))</f>
        <v/>
      </c>
      <c r="D256" s="48" t="str">
        <f t="shared" si="7"/>
        <v/>
      </c>
      <c r="E256" s="49" t="str">
        <f>IF(A256="","",'Entrada de Modelos'!$B$53*B256)</f>
        <v/>
      </c>
    </row>
    <row r="257" spans="1:5" ht="18" customHeight="1" x14ac:dyDescent="0.25">
      <c r="A257" s="26" t="str">
        <f>IF(A256&gt;='Entrada de Modelos'!$B$52,"",A256+1)</f>
        <v/>
      </c>
      <c r="B257" s="44" t="str">
        <f t="shared" si="6"/>
        <v/>
      </c>
      <c r="C257" s="48" t="str">
        <f>IF(A257="","",-PMT('Entrada de Modelos'!$B$53,'Entrada de Modelos'!$B$52,'Entrada de Modelos'!$B$50))</f>
        <v/>
      </c>
      <c r="D257" s="48" t="str">
        <f t="shared" si="7"/>
        <v/>
      </c>
      <c r="E257" s="49" t="str">
        <f>IF(A257="","",'Entrada de Modelos'!$B$53*B257)</f>
        <v/>
      </c>
    </row>
    <row r="258" spans="1:5" ht="18" customHeight="1" x14ac:dyDescent="0.25">
      <c r="A258" s="26" t="str">
        <f>IF(A257&gt;='Entrada de Modelos'!$B$52,"",A257+1)</f>
        <v/>
      </c>
      <c r="B258" s="44" t="str">
        <f t="shared" si="6"/>
        <v/>
      </c>
      <c r="C258" s="48" t="str">
        <f>IF(A258="","",-PMT('Entrada de Modelos'!$B$53,'Entrada de Modelos'!$B$52,'Entrada de Modelos'!$B$50))</f>
        <v/>
      </c>
      <c r="D258" s="48" t="str">
        <f t="shared" si="7"/>
        <v/>
      </c>
      <c r="E258" s="49" t="str">
        <f>IF(A258="","",'Entrada de Modelos'!$B$53*B258)</f>
        <v/>
      </c>
    </row>
    <row r="259" spans="1:5" ht="18" customHeight="1" x14ac:dyDescent="0.25">
      <c r="A259" s="26" t="str">
        <f>IF(A258&gt;='Entrada de Modelos'!$B$52,"",A258+1)</f>
        <v/>
      </c>
      <c r="B259" s="44" t="str">
        <f t="shared" si="6"/>
        <v/>
      </c>
      <c r="C259" s="48" t="str">
        <f>IF(A259="","",-PMT('Entrada de Modelos'!$B$53,'Entrada de Modelos'!$B$52,'Entrada de Modelos'!$B$50))</f>
        <v/>
      </c>
      <c r="D259" s="48" t="str">
        <f t="shared" si="7"/>
        <v/>
      </c>
      <c r="E259" s="49" t="str">
        <f>IF(A259="","",'Entrada de Modelos'!$B$53*B259)</f>
        <v/>
      </c>
    </row>
    <row r="260" spans="1:5" ht="18" customHeight="1" x14ac:dyDescent="0.25">
      <c r="A260" s="26" t="str">
        <f>IF(A259&gt;='Entrada de Modelos'!$B$52,"",A259+1)</f>
        <v/>
      </c>
      <c r="B260" s="44" t="str">
        <f t="shared" si="6"/>
        <v/>
      </c>
      <c r="C260" s="48" t="str">
        <f>IF(A260="","",-PMT('Entrada de Modelos'!$B$53,'Entrada de Modelos'!$B$52,'Entrada de Modelos'!$B$50))</f>
        <v/>
      </c>
      <c r="D260" s="48" t="str">
        <f t="shared" si="7"/>
        <v/>
      </c>
      <c r="E260" s="49" t="str">
        <f>IF(A260="","",'Entrada de Modelos'!$B$53*B260)</f>
        <v/>
      </c>
    </row>
    <row r="261" spans="1:5" ht="18" customHeight="1" x14ac:dyDescent="0.25">
      <c r="A261" s="26" t="str">
        <f>IF(A260&gt;='Entrada de Modelos'!$B$52,"",A260+1)</f>
        <v/>
      </c>
      <c r="B261" s="44" t="str">
        <f t="shared" si="6"/>
        <v/>
      </c>
      <c r="C261" s="48" t="str">
        <f>IF(A261="","",-PMT('Entrada de Modelos'!$B$53,'Entrada de Modelos'!$B$52,'Entrada de Modelos'!$B$50))</f>
        <v/>
      </c>
      <c r="D261" s="48" t="str">
        <f t="shared" si="7"/>
        <v/>
      </c>
      <c r="E261" s="49" t="str">
        <f>IF(A261="","",'Entrada de Modelos'!$B$53*B261)</f>
        <v/>
      </c>
    </row>
    <row r="262" spans="1:5" ht="18" customHeight="1" x14ac:dyDescent="0.25">
      <c r="A262" s="26" t="str">
        <f>IF(A261&gt;='Entrada de Modelos'!$B$52,"",A261+1)</f>
        <v/>
      </c>
      <c r="B262" s="44" t="str">
        <f t="shared" si="6"/>
        <v/>
      </c>
      <c r="C262" s="48" t="str">
        <f>IF(A262="","",-PMT('Entrada de Modelos'!$B$53,'Entrada de Modelos'!$B$52,'Entrada de Modelos'!$B$50))</f>
        <v/>
      </c>
      <c r="D262" s="48" t="str">
        <f t="shared" si="7"/>
        <v/>
      </c>
      <c r="E262" s="49" t="str">
        <f>IF(A262="","",'Entrada de Modelos'!$B$53*B262)</f>
        <v/>
      </c>
    </row>
    <row r="263" spans="1:5" ht="18" customHeight="1" x14ac:dyDescent="0.25">
      <c r="A263" s="26" t="str">
        <f>IF(A262&gt;='Entrada de Modelos'!$B$52,"",A262+1)</f>
        <v/>
      </c>
      <c r="B263" s="44" t="str">
        <f t="shared" si="6"/>
        <v/>
      </c>
      <c r="C263" s="48" t="str">
        <f>IF(A263="","",-PMT('Entrada de Modelos'!$B$53,'Entrada de Modelos'!$B$52,'Entrada de Modelos'!$B$50))</f>
        <v/>
      </c>
      <c r="D263" s="48" t="str">
        <f t="shared" si="7"/>
        <v/>
      </c>
      <c r="E263" s="49" t="str">
        <f>IF(A263="","",'Entrada de Modelos'!$B$53*B263)</f>
        <v/>
      </c>
    </row>
    <row r="264" spans="1:5" ht="18" customHeight="1" x14ac:dyDescent="0.25">
      <c r="A264" s="26" t="str">
        <f>IF(A263&gt;='Entrada de Modelos'!$B$52,"",A263+1)</f>
        <v/>
      </c>
      <c r="B264" s="44" t="str">
        <f t="shared" ref="B264:B327" si="8">IF(A264="","",B263-D263)</f>
        <v/>
      </c>
      <c r="C264" s="48" t="str">
        <f>IF(A264="","",-PMT('Entrada de Modelos'!$B$53,'Entrada de Modelos'!$B$52,'Entrada de Modelos'!$B$50))</f>
        <v/>
      </c>
      <c r="D264" s="48" t="str">
        <f t="shared" ref="D264:D327" si="9">IF(A264="","",C264-E264)</f>
        <v/>
      </c>
      <c r="E264" s="49" t="str">
        <f>IF(A264="","",'Entrada de Modelos'!$B$53*B264)</f>
        <v/>
      </c>
    </row>
    <row r="265" spans="1:5" ht="18" customHeight="1" x14ac:dyDescent="0.25">
      <c r="A265" s="26" t="str">
        <f>IF(A264&gt;='Entrada de Modelos'!$B$52,"",A264+1)</f>
        <v/>
      </c>
      <c r="B265" s="44" t="str">
        <f t="shared" si="8"/>
        <v/>
      </c>
      <c r="C265" s="48" t="str">
        <f>IF(A265="","",-PMT('Entrada de Modelos'!$B$53,'Entrada de Modelos'!$B$52,'Entrada de Modelos'!$B$50))</f>
        <v/>
      </c>
      <c r="D265" s="48" t="str">
        <f t="shared" si="9"/>
        <v/>
      </c>
      <c r="E265" s="49" t="str">
        <f>IF(A265="","",'Entrada de Modelos'!$B$53*B265)</f>
        <v/>
      </c>
    </row>
    <row r="266" spans="1:5" ht="18" customHeight="1" x14ac:dyDescent="0.25">
      <c r="A266" s="26" t="str">
        <f>IF(A265&gt;='Entrada de Modelos'!$B$52,"",A265+1)</f>
        <v/>
      </c>
      <c r="B266" s="44" t="str">
        <f t="shared" si="8"/>
        <v/>
      </c>
      <c r="C266" s="48" t="str">
        <f>IF(A266="","",-PMT('Entrada de Modelos'!$B$53,'Entrada de Modelos'!$B$52,'Entrada de Modelos'!$B$50))</f>
        <v/>
      </c>
      <c r="D266" s="48" t="str">
        <f t="shared" si="9"/>
        <v/>
      </c>
      <c r="E266" s="49" t="str">
        <f>IF(A266="","",'Entrada de Modelos'!$B$53*B266)</f>
        <v/>
      </c>
    </row>
    <row r="267" spans="1:5" ht="18" customHeight="1" x14ac:dyDescent="0.25">
      <c r="A267" s="26" t="str">
        <f>IF(A266&gt;='Entrada de Modelos'!$B$52,"",A266+1)</f>
        <v/>
      </c>
      <c r="B267" s="44" t="str">
        <f t="shared" si="8"/>
        <v/>
      </c>
      <c r="C267" s="48" t="str">
        <f>IF(A267="","",-PMT('Entrada de Modelos'!$B$53,'Entrada de Modelos'!$B$52,'Entrada de Modelos'!$B$50))</f>
        <v/>
      </c>
      <c r="D267" s="48" t="str">
        <f t="shared" si="9"/>
        <v/>
      </c>
      <c r="E267" s="49" t="str">
        <f>IF(A267="","",'Entrada de Modelos'!$B$53*B267)</f>
        <v/>
      </c>
    </row>
    <row r="268" spans="1:5" ht="18" customHeight="1" x14ac:dyDescent="0.25">
      <c r="A268" s="26" t="str">
        <f>IF(A267&gt;='Entrada de Modelos'!$B$52,"",A267+1)</f>
        <v/>
      </c>
      <c r="B268" s="44" t="str">
        <f t="shared" si="8"/>
        <v/>
      </c>
      <c r="C268" s="48" t="str">
        <f>IF(A268="","",-PMT('Entrada de Modelos'!$B$53,'Entrada de Modelos'!$B$52,'Entrada de Modelos'!$B$50))</f>
        <v/>
      </c>
      <c r="D268" s="48" t="str">
        <f t="shared" si="9"/>
        <v/>
      </c>
      <c r="E268" s="49" t="str">
        <f>IF(A268="","",'Entrada de Modelos'!$B$53*B268)</f>
        <v/>
      </c>
    </row>
    <row r="269" spans="1:5" ht="18" customHeight="1" x14ac:dyDescent="0.25">
      <c r="A269" s="26" t="str">
        <f>IF(A268&gt;='Entrada de Modelos'!$B$52,"",A268+1)</f>
        <v/>
      </c>
      <c r="B269" s="44" t="str">
        <f t="shared" si="8"/>
        <v/>
      </c>
      <c r="C269" s="48" t="str">
        <f>IF(A269="","",-PMT('Entrada de Modelos'!$B$53,'Entrada de Modelos'!$B$52,'Entrada de Modelos'!$B$50))</f>
        <v/>
      </c>
      <c r="D269" s="48" t="str">
        <f t="shared" si="9"/>
        <v/>
      </c>
      <c r="E269" s="49" t="str">
        <f>IF(A269="","",'Entrada de Modelos'!$B$53*B269)</f>
        <v/>
      </c>
    </row>
    <row r="270" spans="1:5" ht="18" customHeight="1" x14ac:dyDescent="0.25">
      <c r="A270" s="26" t="str">
        <f>IF(A269&gt;='Entrada de Modelos'!$B$52,"",A269+1)</f>
        <v/>
      </c>
      <c r="B270" s="44" t="str">
        <f t="shared" si="8"/>
        <v/>
      </c>
      <c r="C270" s="48" t="str">
        <f>IF(A270="","",-PMT('Entrada de Modelos'!$B$53,'Entrada de Modelos'!$B$52,'Entrada de Modelos'!$B$50))</f>
        <v/>
      </c>
      <c r="D270" s="48" t="str">
        <f t="shared" si="9"/>
        <v/>
      </c>
      <c r="E270" s="49" t="str">
        <f>IF(A270="","",'Entrada de Modelos'!$B$53*B270)</f>
        <v/>
      </c>
    </row>
    <row r="271" spans="1:5" ht="18" customHeight="1" x14ac:dyDescent="0.25">
      <c r="A271" s="26" t="str">
        <f>IF(A270&gt;='Entrada de Modelos'!$B$52,"",A270+1)</f>
        <v/>
      </c>
      <c r="B271" s="44" t="str">
        <f t="shared" si="8"/>
        <v/>
      </c>
      <c r="C271" s="48" t="str">
        <f>IF(A271="","",-PMT('Entrada de Modelos'!$B$53,'Entrada de Modelos'!$B$52,'Entrada de Modelos'!$B$50))</f>
        <v/>
      </c>
      <c r="D271" s="48" t="str">
        <f t="shared" si="9"/>
        <v/>
      </c>
      <c r="E271" s="49" t="str">
        <f>IF(A271="","",'Entrada de Modelos'!$B$53*B271)</f>
        <v/>
      </c>
    </row>
    <row r="272" spans="1:5" ht="18" customHeight="1" x14ac:dyDescent="0.25">
      <c r="A272" s="26" t="str">
        <f>IF(A271&gt;='Entrada de Modelos'!$B$52,"",A271+1)</f>
        <v/>
      </c>
      <c r="B272" s="44" t="str">
        <f t="shared" si="8"/>
        <v/>
      </c>
      <c r="C272" s="48" t="str">
        <f>IF(A272="","",-PMT('Entrada de Modelos'!$B$53,'Entrada de Modelos'!$B$52,'Entrada de Modelos'!$B$50))</f>
        <v/>
      </c>
      <c r="D272" s="48" t="str">
        <f t="shared" si="9"/>
        <v/>
      </c>
      <c r="E272" s="49" t="str">
        <f>IF(A272="","",'Entrada de Modelos'!$B$53*B272)</f>
        <v/>
      </c>
    </row>
    <row r="273" spans="1:5" ht="18" customHeight="1" x14ac:dyDescent="0.25">
      <c r="A273" s="26" t="str">
        <f>IF(A272&gt;='Entrada de Modelos'!$B$52,"",A272+1)</f>
        <v/>
      </c>
      <c r="B273" s="44" t="str">
        <f t="shared" si="8"/>
        <v/>
      </c>
      <c r="C273" s="48" t="str">
        <f>IF(A273="","",-PMT('Entrada de Modelos'!$B$53,'Entrada de Modelos'!$B$52,'Entrada de Modelos'!$B$50))</f>
        <v/>
      </c>
      <c r="D273" s="48" t="str">
        <f t="shared" si="9"/>
        <v/>
      </c>
      <c r="E273" s="49" t="str">
        <f>IF(A273="","",'Entrada de Modelos'!$B$53*B273)</f>
        <v/>
      </c>
    </row>
    <row r="274" spans="1:5" ht="18" customHeight="1" x14ac:dyDescent="0.25">
      <c r="A274" s="26" t="str">
        <f>IF(A273&gt;='Entrada de Modelos'!$B$52,"",A273+1)</f>
        <v/>
      </c>
      <c r="B274" s="44" t="str">
        <f t="shared" si="8"/>
        <v/>
      </c>
      <c r="C274" s="48" t="str">
        <f>IF(A274="","",-PMT('Entrada de Modelos'!$B$53,'Entrada de Modelos'!$B$52,'Entrada de Modelos'!$B$50))</f>
        <v/>
      </c>
      <c r="D274" s="48" t="str">
        <f t="shared" si="9"/>
        <v/>
      </c>
      <c r="E274" s="49" t="str">
        <f>IF(A274="","",'Entrada de Modelos'!$B$53*B274)</f>
        <v/>
      </c>
    </row>
    <row r="275" spans="1:5" ht="18" customHeight="1" x14ac:dyDescent="0.25">
      <c r="A275" s="26" t="str">
        <f>IF(A274&gt;='Entrada de Modelos'!$B$52,"",A274+1)</f>
        <v/>
      </c>
      <c r="B275" s="44" t="str">
        <f t="shared" si="8"/>
        <v/>
      </c>
      <c r="C275" s="48" t="str">
        <f>IF(A275="","",-PMT('Entrada de Modelos'!$B$53,'Entrada de Modelos'!$B$52,'Entrada de Modelos'!$B$50))</f>
        <v/>
      </c>
      <c r="D275" s="48" t="str">
        <f t="shared" si="9"/>
        <v/>
      </c>
      <c r="E275" s="49" t="str">
        <f>IF(A275="","",'Entrada de Modelos'!$B$53*B275)</f>
        <v/>
      </c>
    </row>
    <row r="276" spans="1:5" ht="18" customHeight="1" x14ac:dyDescent="0.25">
      <c r="A276" s="26" t="str">
        <f>IF(A275&gt;='Entrada de Modelos'!$B$52,"",A275+1)</f>
        <v/>
      </c>
      <c r="B276" s="44" t="str">
        <f t="shared" si="8"/>
        <v/>
      </c>
      <c r="C276" s="48" t="str">
        <f>IF(A276="","",-PMT('Entrada de Modelos'!$B$53,'Entrada de Modelos'!$B$52,'Entrada de Modelos'!$B$50))</f>
        <v/>
      </c>
      <c r="D276" s="48" t="str">
        <f t="shared" si="9"/>
        <v/>
      </c>
      <c r="E276" s="49" t="str">
        <f>IF(A276="","",'Entrada de Modelos'!$B$53*B276)</f>
        <v/>
      </c>
    </row>
    <row r="277" spans="1:5" ht="18" customHeight="1" x14ac:dyDescent="0.25">
      <c r="A277" s="26" t="str">
        <f>IF(A276&gt;='Entrada de Modelos'!$B$52,"",A276+1)</f>
        <v/>
      </c>
      <c r="B277" s="44" t="str">
        <f t="shared" si="8"/>
        <v/>
      </c>
      <c r="C277" s="48" t="str">
        <f>IF(A277="","",-PMT('Entrada de Modelos'!$B$53,'Entrada de Modelos'!$B$52,'Entrada de Modelos'!$B$50))</f>
        <v/>
      </c>
      <c r="D277" s="48" t="str">
        <f t="shared" si="9"/>
        <v/>
      </c>
      <c r="E277" s="49" t="str">
        <f>IF(A277="","",'Entrada de Modelos'!$B$53*B277)</f>
        <v/>
      </c>
    </row>
    <row r="278" spans="1:5" ht="18" customHeight="1" x14ac:dyDescent="0.25">
      <c r="A278" s="26" t="str">
        <f>IF(A277&gt;='Entrada de Modelos'!$B$52,"",A277+1)</f>
        <v/>
      </c>
      <c r="B278" s="44" t="str">
        <f t="shared" si="8"/>
        <v/>
      </c>
      <c r="C278" s="48" t="str">
        <f>IF(A278="","",-PMT('Entrada de Modelos'!$B$53,'Entrada de Modelos'!$B$52,'Entrada de Modelos'!$B$50))</f>
        <v/>
      </c>
      <c r="D278" s="48" t="str">
        <f t="shared" si="9"/>
        <v/>
      </c>
      <c r="E278" s="49" t="str">
        <f>IF(A278="","",'Entrada de Modelos'!$B$53*B278)</f>
        <v/>
      </c>
    </row>
    <row r="279" spans="1:5" ht="18" customHeight="1" x14ac:dyDescent="0.25">
      <c r="A279" s="26" t="str">
        <f>IF(A278&gt;='Entrada de Modelos'!$B$52,"",A278+1)</f>
        <v/>
      </c>
      <c r="B279" s="44" t="str">
        <f t="shared" si="8"/>
        <v/>
      </c>
      <c r="C279" s="48" t="str">
        <f>IF(A279="","",-PMT('Entrada de Modelos'!$B$53,'Entrada de Modelos'!$B$52,'Entrada de Modelos'!$B$50))</f>
        <v/>
      </c>
      <c r="D279" s="48" t="str">
        <f t="shared" si="9"/>
        <v/>
      </c>
      <c r="E279" s="49" t="str">
        <f>IF(A279="","",'Entrada de Modelos'!$B$53*B279)</f>
        <v/>
      </c>
    </row>
    <row r="280" spans="1:5" ht="18" customHeight="1" x14ac:dyDescent="0.25">
      <c r="A280" s="26" t="str">
        <f>IF(A279&gt;='Entrada de Modelos'!$B$52,"",A279+1)</f>
        <v/>
      </c>
      <c r="B280" s="44" t="str">
        <f t="shared" si="8"/>
        <v/>
      </c>
      <c r="C280" s="48" t="str">
        <f>IF(A280="","",-PMT('Entrada de Modelos'!$B$53,'Entrada de Modelos'!$B$52,'Entrada de Modelos'!$B$50))</f>
        <v/>
      </c>
      <c r="D280" s="48" t="str">
        <f t="shared" si="9"/>
        <v/>
      </c>
      <c r="E280" s="49" t="str">
        <f>IF(A280="","",'Entrada de Modelos'!$B$53*B280)</f>
        <v/>
      </c>
    </row>
    <row r="281" spans="1:5" ht="18" customHeight="1" x14ac:dyDescent="0.25">
      <c r="A281" s="26" t="str">
        <f>IF(A280&gt;='Entrada de Modelos'!$B$52,"",A280+1)</f>
        <v/>
      </c>
      <c r="B281" s="44" t="str">
        <f t="shared" si="8"/>
        <v/>
      </c>
      <c r="C281" s="48" t="str">
        <f>IF(A281="","",-PMT('Entrada de Modelos'!$B$53,'Entrada de Modelos'!$B$52,'Entrada de Modelos'!$B$50))</f>
        <v/>
      </c>
      <c r="D281" s="48" t="str">
        <f t="shared" si="9"/>
        <v/>
      </c>
      <c r="E281" s="49" t="str">
        <f>IF(A281="","",'Entrada de Modelos'!$B$53*B281)</f>
        <v/>
      </c>
    </row>
    <row r="282" spans="1:5" ht="18" customHeight="1" x14ac:dyDescent="0.25">
      <c r="A282" s="26" t="str">
        <f>IF(A281&gt;='Entrada de Modelos'!$B$52,"",A281+1)</f>
        <v/>
      </c>
      <c r="B282" s="44" t="str">
        <f t="shared" si="8"/>
        <v/>
      </c>
      <c r="C282" s="48" t="str">
        <f>IF(A282="","",-PMT('Entrada de Modelos'!$B$53,'Entrada de Modelos'!$B$52,'Entrada de Modelos'!$B$50))</f>
        <v/>
      </c>
      <c r="D282" s="48" t="str">
        <f t="shared" si="9"/>
        <v/>
      </c>
      <c r="E282" s="49" t="str">
        <f>IF(A282="","",'Entrada de Modelos'!$B$53*B282)</f>
        <v/>
      </c>
    </row>
    <row r="283" spans="1:5" ht="18" customHeight="1" x14ac:dyDescent="0.25">
      <c r="A283" s="26" t="str">
        <f>IF(A282&gt;='Entrada de Modelos'!$B$52,"",A282+1)</f>
        <v/>
      </c>
      <c r="B283" s="44" t="str">
        <f t="shared" si="8"/>
        <v/>
      </c>
      <c r="C283" s="48" t="str">
        <f>IF(A283="","",-PMT('Entrada de Modelos'!$B$53,'Entrada de Modelos'!$B$52,'Entrada de Modelos'!$B$50))</f>
        <v/>
      </c>
      <c r="D283" s="48" t="str">
        <f t="shared" si="9"/>
        <v/>
      </c>
      <c r="E283" s="49" t="str">
        <f>IF(A283="","",'Entrada de Modelos'!$B$53*B283)</f>
        <v/>
      </c>
    </row>
    <row r="284" spans="1:5" ht="18" customHeight="1" x14ac:dyDescent="0.25">
      <c r="A284" s="26" t="str">
        <f>IF(A283&gt;='Entrada de Modelos'!$B$52,"",A283+1)</f>
        <v/>
      </c>
      <c r="B284" s="44" t="str">
        <f t="shared" si="8"/>
        <v/>
      </c>
      <c r="C284" s="48" t="str">
        <f>IF(A284="","",-PMT('Entrada de Modelos'!$B$53,'Entrada de Modelos'!$B$52,'Entrada de Modelos'!$B$50))</f>
        <v/>
      </c>
      <c r="D284" s="48" t="str">
        <f t="shared" si="9"/>
        <v/>
      </c>
      <c r="E284" s="49" t="str">
        <f>IF(A284="","",'Entrada de Modelos'!$B$53*B284)</f>
        <v/>
      </c>
    </row>
    <row r="285" spans="1:5" ht="18" customHeight="1" x14ac:dyDescent="0.25">
      <c r="A285" s="26" t="str">
        <f>IF(A284&gt;='Entrada de Modelos'!$B$52,"",A284+1)</f>
        <v/>
      </c>
      <c r="B285" s="44" t="str">
        <f t="shared" si="8"/>
        <v/>
      </c>
      <c r="C285" s="48" t="str">
        <f>IF(A285="","",-PMT('Entrada de Modelos'!$B$53,'Entrada de Modelos'!$B$52,'Entrada de Modelos'!$B$50))</f>
        <v/>
      </c>
      <c r="D285" s="48" t="str">
        <f t="shared" si="9"/>
        <v/>
      </c>
      <c r="E285" s="49" t="str">
        <f>IF(A285="","",'Entrada de Modelos'!$B$53*B285)</f>
        <v/>
      </c>
    </row>
    <row r="286" spans="1:5" ht="18" customHeight="1" x14ac:dyDescent="0.25">
      <c r="A286" s="26" t="str">
        <f>IF(A285&gt;='Entrada de Modelos'!$B$52,"",A285+1)</f>
        <v/>
      </c>
      <c r="B286" s="44" t="str">
        <f t="shared" si="8"/>
        <v/>
      </c>
      <c r="C286" s="48" t="str">
        <f>IF(A286="","",-PMT('Entrada de Modelos'!$B$53,'Entrada de Modelos'!$B$52,'Entrada de Modelos'!$B$50))</f>
        <v/>
      </c>
      <c r="D286" s="48" t="str">
        <f t="shared" si="9"/>
        <v/>
      </c>
      <c r="E286" s="49" t="str">
        <f>IF(A286="","",'Entrada de Modelos'!$B$53*B286)</f>
        <v/>
      </c>
    </row>
    <row r="287" spans="1:5" ht="18" customHeight="1" x14ac:dyDescent="0.25">
      <c r="A287" s="26" t="str">
        <f>IF(A286&gt;='Entrada de Modelos'!$B$52,"",A286+1)</f>
        <v/>
      </c>
      <c r="B287" s="44" t="str">
        <f t="shared" si="8"/>
        <v/>
      </c>
      <c r="C287" s="48" t="str">
        <f>IF(A287="","",-PMT('Entrada de Modelos'!$B$53,'Entrada de Modelos'!$B$52,'Entrada de Modelos'!$B$50))</f>
        <v/>
      </c>
      <c r="D287" s="48" t="str">
        <f t="shared" si="9"/>
        <v/>
      </c>
      <c r="E287" s="49" t="str">
        <f>IF(A287="","",'Entrada de Modelos'!$B$53*B287)</f>
        <v/>
      </c>
    </row>
    <row r="288" spans="1:5" ht="18" customHeight="1" x14ac:dyDescent="0.25">
      <c r="A288" s="26" t="str">
        <f>IF(A287&gt;='Entrada de Modelos'!$B$52,"",A287+1)</f>
        <v/>
      </c>
      <c r="B288" s="44" t="str">
        <f t="shared" si="8"/>
        <v/>
      </c>
      <c r="C288" s="48" t="str">
        <f>IF(A288="","",-PMT('Entrada de Modelos'!$B$53,'Entrada de Modelos'!$B$52,'Entrada de Modelos'!$B$50))</f>
        <v/>
      </c>
      <c r="D288" s="48" t="str">
        <f t="shared" si="9"/>
        <v/>
      </c>
      <c r="E288" s="49" t="str">
        <f>IF(A288="","",'Entrada de Modelos'!$B$53*B288)</f>
        <v/>
      </c>
    </row>
    <row r="289" spans="1:5" ht="18" customHeight="1" x14ac:dyDescent="0.25">
      <c r="A289" s="26" t="str">
        <f>IF(A288&gt;='Entrada de Modelos'!$B$52,"",A288+1)</f>
        <v/>
      </c>
      <c r="B289" s="44" t="str">
        <f t="shared" si="8"/>
        <v/>
      </c>
      <c r="C289" s="48" t="str">
        <f>IF(A289="","",-PMT('Entrada de Modelos'!$B$53,'Entrada de Modelos'!$B$52,'Entrada de Modelos'!$B$50))</f>
        <v/>
      </c>
      <c r="D289" s="48" t="str">
        <f t="shared" si="9"/>
        <v/>
      </c>
      <c r="E289" s="49" t="str">
        <f>IF(A289="","",'Entrada de Modelos'!$B$53*B289)</f>
        <v/>
      </c>
    </row>
    <row r="290" spans="1:5" ht="18" customHeight="1" x14ac:dyDescent="0.25">
      <c r="A290" s="26" t="str">
        <f>IF(A289&gt;='Entrada de Modelos'!$B$52,"",A289+1)</f>
        <v/>
      </c>
      <c r="B290" s="44" t="str">
        <f t="shared" si="8"/>
        <v/>
      </c>
      <c r="C290" s="48" t="str">
        <f>IF(A290="","",-PMT('Entrada de Modelos'!$B$53,'Entrada de Modelos'!$B$52,'Entrada de Modelos'!$B$50))</f>
        <v/>
      </c>
      <c r="D290" s="48" t="str">
        <f t="shared" si="9"/>
        <v/>
      </c>
      <c r="E290" s="49" t="str">
        <f>IF(A290="","",'Entrada de Modelos'!$B$53*B290)</f>
        <v/>
      </c>
    </row>
    <row r="291" spans="1:5" ht="18" customHeight="1" x14ac:dyDescent="0.25">
      <c r="A291" s="26" t="str">
        <f>IF(A290&gt;='Entrada de Modelos'!$B$52,"",A290+1)</f>
        <v/>
      </c>
      <c r="B291" s="44" t="str">
        <f t="shared" si="8"/>
        <v/>
      </c>
      <c r="C291" s="48" t="str">
        <f>IF(A291="","",-PMT('Entrada de Modelos'!$B$53,'Entrada de Modelos'!$B$52,'Entrada de Modelos'!$B$50))</f>
        <v/>
      </c>
      <c r="D291" s="48" t="str">
        <f t="shared" si="9"/>
        <v/>
      </c>
      <c r="E291" s="49" t="str">
        <f>IF(A291="","",'Entrada de Modelos'!$B$53*B291)</f>
        <v/>
      </c>
    </row>
    <row r="292" spans="1:5" ht="18" customHeight="1" x14ac:dyDescent="0.25">
      <c r="A292" s="26" t="str">
        <f>IF(A291&gt;='Entrada de Modelos'!$B$52,"",A291+1)</f>
        <v/>
      </c>
      <c r="B292" s="44" t="str">
        <f t="shared" si="8"/>
        <v/>
      </c>
      <c r="C292" s="48" t="str">
        <f>IF(A292="","",-PMT('Entrada de Modelos'!$B$53,'Entrada de Modelos'!$B$52,'Entrada de Modelos'!$B$50))</f>
        <v/>
      </c>
      <c r="D292" s="48" t="str">
        <f t="shared" si="9"/>
        <v/>
      </c>
      <c r="E292" s="49" t="str">
        <f>IF(A292="","",'Entrada de Modelos'!$B$53*B292)</f>
        <v/>
      </c>
    </row>
    <row r="293" spans="1:5" ht="18" customHeight="1" x14ac:dyDescent="0.25">
      <c r="A293" s="26" t="str">
        <f>IF(A292&gt;='Entrada de Modelos'!$B$52,"",A292+1)</f>
        <v/>
      </c>
      <c r="B293" s="44" t="str">
        <f t="shared" si="8"/>
        <v/>
      </c>
      <c r="C293" s="48" t="str">
        <f>IF(A293="","",-PMT('Entrada de Modelos'!$B$53,'Entrada de Modelos'!$B$52,'Entrada de Modelos'!$B$50))</f>
        <v/>
      </c>
      <c r="D293" s="48" t="str">
        <f t="shared" si="9"/>
        <v/>
      </c>
      <c r="E293" s="49" t="str">
        <f>IF(A293="","",'Entrada de Modelos'!$B$53*B293)</f>
        <v/>
      </c>
    </row>
    <row r="294" spans="1:5" ht="18" customHeight="1" x14ac:dyDescent="0.25">
      <c r="A294" s="26" t="str">
        <f>IF(A293&gt;='Entrada de Modelos'!$B$52,"",A293+1)</f>
        <v/>
      </c>
      <c r="B294" s="44" t="str">
        <f t="shared" si="8"/>
        <v/>
      </c>
      <c r="C294" s="48" t="str">
        <f>IF(A294="","",-PMT('Entrada de Modelos'!$B$53,'Entrada de Modelos'!$B$52,'Entrada de Modelos'!$B$50))</f>
        <v/>
      </c>
      <c r="D294" s="48" t="str">
        <f t="shared" si="9"/>
        <v/>
      </c>
      <c r="E294" s="49" t="str">
        <f>IF(A294="","",'Entrada de Modelos'!$B$53*B294)</f>
        <v/>
      </c>
    </row>
    <row r="295" spans="1:5" ht="18" customHeight="1" x14ac:dyDescent="0.25">
      <c r="A295" s="26" t="str">
        <f>IF(A294&gt;='Entrada de Modelos'!$B$52,"",A294+1)</f>
        <v/>
      </c>
      <c r="B295" s="44" t="str">
        <f t="shared" si="8"/>
        <v/>
      </c>
      <c r="C295" s="48" t="str">
        <f>IF(A295="","",-PMT('Entrada de Modelos'!$B$53,'Entrada de Modelos'!$B$52,'Entrada de Modelos'!$B$50))</f>
        <v/>
      </c>
      <c r="D295" s="48" t="str">
        <f t="shared" si="9"/>
        <v/>
      </c>
      <c r="E295" s="49" t="str">
        <f>IF(A295="","",'Entrada de Modelos'!$B$53*B295)</f>
        <v/>
      </c>
    </row>
    <row r="296" spans="1:5" ht="18" customHeight="1" x14ac:dyDescent="0.25">
      <c r="A296" s="26" t="str">
        <f>IF(A295&gt;='Entrada de Modelos'!$B$52,"",A295+1)</f>
        <v/>
      </c>
      <c r="B296" s="44" t="str">
        <f t="shared" si="8"/>
        <v/>
      </c>
      <c r="C296" s="48" t="str">
        <f>IF(A296="","",-PMT('Entrada de Modelos'!$B$53,'Entrada de Modelos'!$B$52,'Entrada de Modelos'!$B$50))</f>
        <v/>
      </c>
      <c r="D296" s="48" t="str">
        <f t="shared" si="9"/>
        <v/>
      </c>
      <c r="E296" s="49" t="str">
        <f>IF(A296="","",'Entrada de Modelos'!$B$53*B296)</f>
        <v/>
      </c>
    </row>
    <row r="297" spans="1:5" ht="18" customHeight="1" x14ac:dyDescent="0.25">
      <c r="A297" s="26" t="str">
        <f>IF(A296&gt;='Entrada de Modelos'!$B$52,"",A296+1)</f>
        <v/>
      </c>
      <c r="B297" s="44" t="str">
        <f t="shared" si="8"/>
        <v/>
      </c>
      <c r="C297" s="48" t="str">
        <f>IF(A297="","",-PMT('Entrada de Modelos'!$B$53,'Entrada de Modelos'!$B$52,'Entrada de Modelos'!$B$50))</f>
        <v/>
      </c>
      <c r="D297" s="48" t="str">
        <f t="shared" si="9"/>
        <v/>
      </c>
      <c r="E297" s="49" t="str">
        <f>IF(A297="","",'Entrada de Modelos'!$B$53*B297)</f>
        <v/>
      </c>
    </row>
    <row r="298" spans="1:5" ht="18" customHeight="1" x14ac:dyDescent="0.25">
      <c r="A298" s="26" t="str">
        <f>IF(A297&gt;='Entrada de Modelos'!$B$52,"",A297+1)</f>
        <v/>
      </c>
      <c r="B298" s="44" t="str">
        <f t="shared" si="8"/>
        <v/>
      </c>
      <c r="C298" s="48" t="str">
        <f>IF(A298="","",-PMT('Entrada de Modelos'!$B$53,'Entrada de Modelos'!$B$52,'Entrada de Modelos'!$B$50))</f>
        <v/>
      </c>
      <c r="D298" s="48" t="str">
        <f t="shared" si="9"/>
        <v/>
      </c>
      <c r="E298" s="49" t="str">
        <f>IF(A298="","",'Entrada de Modelos'!$B$53*B298)</f>
        <v/>
      </c>
    </row>
    <row r="299" spans="1:5" ht="18" customHeight="1" x14ac:dyDescent="0.25">
      <c r="A299" s="26" t="str">
        <f>IF(A298&gt;='Entrada de Modelos'!$B$52,"",A298+1)</f>
        <v/>
      </c>
      <c r="B299" s="44" t="str">
        <f t="shared" si="8"/>
        <v/>
      </c>
      <c r="C299" s="48" t="str">
        <f>IF(A299="","",-PMT('Entrada de Modelos'!$B$53,'Entrada de Modelos'!$B$52,'Entrada de Modelos'!$B$50))</f>
        <v/>
      </c>
      <c r="D299" s="48" t="str">
        <f t="shared" si="9"/>
        <v/>
      </c>
      <c r="E299" s="49" t="str">
        <f>IF(A299="","",'Entrada de Modelos'!$B$53*B299)</f>
        <v/>
      </c>
    </row>
    <row r="300" spans="1:5" ht="18" customHeight="1" x14ac:dyDescent="0.25">
      <c r="A300" s="26" t="str">
        <f>IF(A299&gt;='Entrada de Modelos'!$B$52,"",A299+1)</f>
        <v/>
      </c>
      <c r="B300" s="44" t="str">
        <f t="shared" si="8"/>
        <v/>
      </c>
      <c r="C300" s="48" t="str">
        <f>IF(A300="","",-PMT('Entrada de Modelos'!$B$53,'Entrada de Modelos'!$B$52,'Entrada de Modelos'!$B$50))</f>
        <v/>
      </c>
      <c r="D300" s="48" t="str">
        <f t="shared" si="9"/>
        <v/>
      </c>
      <c r="E300" s="49" t="str">
        <f>IF(A300="","",'Entrada de Modelos'!$B$53*B300)</f>
        <v/>
      </c>
    </row>
    <row r="301" spans="1:5" ht="18" customHeight="1" x14ac:dyDescent="0.25">
      <c r="A301" s="26" t="str">
        <f>IF(A300&gt;='Entrada de Modelos'!$B$52,"",A300+1)</f>
        <v/>
      </c>
      <c r="B301" s="44" t="str">
        <f t="shared" si="8"/>
        <v/>
      </c>
      <c r="C301" s="48" t="str">
        <f>IF(A301="","",-PMT('Entrada de Modelos'!$B$53,'Entrada de Modelos'!$B$52,'Entrada de Modelos'!$B$50))</f>
        <v/>
      </c>
      <c r="D301" s="48" t="str">
        <f t="shared" si="9"/>
        <v/>
      </c>
      <c r="E301" s="49" t="str">
        <f>IF(A301="","",'Entrada de Modelos'!$B$53*B301)</f>
        <v/>
      </c>
    </row>
    <row r="302" spans="1:5" ht="18" customHeight="1" x14ac:dyDescent="0.25">
      <c r="A302" s="26" t="str">
        <f>IF(A301&gt;='Entrada de Modelos'!$B$52,"",A301+1)</f>
        <v/>
      </c>
      <c r="B302" s="44" t="str">
        <f t="shared" si="8"/>
        <v/>
      </c>
      <c r="C302" s="48" t="str">
        <f>IF(A302="","",-PMT('Entrada de Modelos'!$B$53,'Entrada de Modelos'!$B$52,'Entrada de Modelos'!$B$50))</f>
        <v/>
      </c>
      <c r="D302" s="48" t="str">
        <f t="shared" si="9"/>
        <v/>
      </c>
      <c r="E302" s="49" t="str">
        <f>IF(A302="","",'Entrada de Modelos'!$B$53*B302)</f>
        <v/>
      </c>
    </row>
    <row r="303" spans="1:5" ht="18" customHeight="1" x14ac:dyDescent="0.25">
      <c r="A303" s="26" t="str">
        <f>IF(A302&gt;='Entrada de Modelos'!$B$52,"",A302+1)</f>
        <v/>
      </c>
      <c r="B303" s="44" t="str">
        <f t="shared" si="8"/>
        <v/>
      </c>
      <c r="C303" s="48" t="str">
        <f>IF(A303="","",-PMT('Entrada de Modelos'!$B$53,'Entrada de Modelos'!$B$52,'Entrada de Modelos'!$B$50))</f>
        <v/>
      </c>
      <c r="D303" s="48" t="str">
        <f t="shared" si="9"/>
        <v/>
      </c>
      <c r="E303" s="49" t="str">
        <f>IF(A303="","",'Entrada de Modelos'!$B$53*B303)</f>
        <v/>
      </c>
    </row>
    <row r="304" spans="1:5" ht="18" customHeight="1" x14ac:dyDescent="0.25">
      <c r="A304" s="26" t="str">
        <f>IF(A303&gt;='Entrada de Modelos'!$B$52,"",A303+1)</f>
        <v/>
      </c>
      <c r="B304" s="44" t="str">
        <f t="shared" si="8"/>
        <v/>
      </c>
      <c r="C304" s="48" t="str">
        <f>IF(A304="","",-PMT('Entrada de Modelos'!$B$53,'Entrada de Modelos'!$B$52,'Entrada de Modelos'!$B$50))</f>
        <v/>
      </c>
      <c r="D304" s="48" t="str">
        <f t="shared" si="9"/>
        <v/>
      </c>
      <c r="E304" s="49" t="str">
        <f>IF(A304="","",'Entrada de Modelos'!$B$53*B304)</f>
        <v/>
      </c>
    </row>
    <row r="305" spans="1:5" ht="18" customHeight="1" x14ac:dyDescent="0.25">
      <c r="A305" s="26" t="str">
        <f>IF(A304&gt;='Entrada de Modelos'!$B$52,"",A304+1)</f>
        <v/>
      </c>
      <c r="B305" s="44" t="str">
        <f t="shared" si="8"/>
        <v/>
      </c>
      <c r="C305" s="48" t="str">
        <f>IF(A305="","",-PMT('Entrada de Modelos'!$B$53,'Entrada de Modelos'!$B$52,'Entrada de Modelos'!$B$50))</f>
        <v/>
      </c>
      <c r="D305" s="48" t="str">
        <f t="shared" si="9"/>
        <v/>
      </c>
      <c r="E305" s="49" t="str">
        <f>IF(A305="","",'Entrada de Modelos'!$B$53*B305)</f>
        <v/>
      </c>
    </row>
    <row r="306" spans="1:5" ht="18" customHeight="1" x14ac:dyDescent="0.25">
      <c r="A306" s="26" t="str">
        <f>IF(A305&gt;='Entrada de Modelos'!$B$52,"",A305+1)</f>
        <v/>
      </c>
      <c r="B306" s="44" t="str">
        <f t="shared" si="8"/>
        <v/>
      </c>
      <c r="C306" s="48" t="str">
        <f>IF(A306="","",-PMT('Entrada de Modelos'!$B$53,'Entrada de Modelos'!$B$52,'Entrada de Modelos'!$B$50))</f>
        <v/>
      </c>
      <c r="D306" s="48" t="str">
        <f t="shared" si="9"/>
        <v/>
      </c>
      <c r="E306" s="49" t="str">
        <f>IF(A306="","",'Entrada de Modelos'!$B$53*B306)</f>
        <v/>
      </c>
    </row>
    <row r="307" spans="1:5" ht="18" customHeight="1" x14ac:dyDescent="0.25">
      <c r="A307" s="26" t="str">
        <f>IF(A306&gt;='Entrada de Modelos'!$B$52,"",A306+1)</f>
        <v/>
      </c>
      <c r="B307" s="44" t="str">
        <f t="shared" si="8"/>
        <v/>
      </c>
      <c r="C307" s="48" t="str">
        <f>IF(A307="","",-PMT('Entrada de Modelos'!$B$53,'Entrada de Modelos'!$B$52,'Entrada de Modelos'!$B$50))</f>
        <v/>
      </c>
      <c r="D307" s="48" t="str">
        <f t="shared" si="9"/>
        <v/>
      </c>
      <c r="E307" s="49" t="str">
        <f>IF(A307="","",'Entrada de Modelos'!$B$53*B307)</f>
        <v/>
      </c>
    </row>
    <row r="308" spans="1:5" ht="18" customHeight="1" x14ac:dyDescent="0.25">
      <c r="A308" s="26" t="str">
        <f>IF(A307&gt;='Entrada de Modelos'!$B$52,"",A307+1)</f>
        <v/>
      </c>
      <c r="B308" s="44" t="str">
        <f t="shared" si="8"/>
        <v/>
      </c>
      <c r="C308" s="48" t="str">
        <f>IF(A308="","",-PMT('Entrada de Modelos'!$B$53,'Entrada de Modelos'!$B$52,'Entrada de Modelos'!$B$50))</f>
        <v/>
      </c>
      <c r="D308" s="48" t="str">
        <f t="shared" si="9"/>
        <v/>
      </c>
      <c r="E308" s="49" t="str">
        <f>IF(A308="","",'Entrada de Modelos'!$B$53*B308)</f>
        <v/>
      </c>
    </row>
    <row r="309" spans="1:5" ht="18" customHeight="1" x14ac:dyDescent="0.25">
      <c r="A309" s="26" t="str">
        <f>IF(A308&gt;='Entrada de Modelos'!$B$52,"",A308+1)</f>
        <v/>
      </c>
      <c r="B309" s="44" t="str">
        <f t="shared" si="8"/>
        <v/>
      </c>
      <c r="C309" s="48" t="str">
        <f>IF(A309="","",-PMT('Entrada de Modelos'!$B$53,'Entrada de Modelos'!$B$52,'Entrada de Modelos'!$B$50))</f>
        <v/>
      </c>
      <c r="D309" s="48" t="str">
        <f t="shared" si="9"/>
        <v/>
      </c>
      <c r="E309" s="49" t="str">
        <f>IF(A309="","",'Entrada de Modelos'!$B$53*B309)</f>
        <v/>
      </c>
    </row>
    <row r="310" spans="1:5" ht="18" customHeight="1" x14ac:dyDescent="0.25">
      <c r="A310" s="26" t="str">
        <f>IF(A309&gt;='Entrada de Modelos'!$B$52,"",A309+1)</f>
        <v/>
      </c>
      <c r="B310" s="44" t="str">
        <f t="shared" si="8"/>
        <v/>
      </c>
      <c r="C310" s="48" t="str">
        <f>IF(A310="","",-PMT('Entrada de Modelos'!$B$53,'Entrada de Modelos'!$B$52,'Entrada de Modelos'!$B$50))</f>
        <v/>
      </c>
      <c r="D310" s="48" t="str">
        <f t="shared" si="9"/>
        <v/>
      </c>
      <c r="E310" s="49" t="str">
        <f>IF(A310="","",'Entrada de Modelos'!$B$53*B310)</f>
        <v/>
      </c>
    </row>
    <row r="311" spans="1:5" ht="18" customHeight="1" x14ac:dyDescent="0.25">
      <c r="A311" s="26" t="str">
        <f>IF(A310&gt;='Entrada de Modelos'!$B$52,"",A310+1)</f>
        <v/>
      </c>
      <c r="B311" s="44" t="str">
        <f t="shared" si="8"/>
        <v/>
      </c>
      <c r="C311" s="48" t="str">
        <f>IF(A311="","",-PMT('Entrada de Modelos'!$B$53,'Entrada de Modelos'!$B$52,'Entrada de Modelos'!$B$50))</f>
        <v/>
      </c>
      <c r="D311" s="48" t="str">
        <f t="shared" si="9"/>
        <v/>
      </c>
      <c r="E311" s="49" t="str">
        <f>IF(A311="","",'Entrada de Modelos'!$B$53*B311)</f>
        <v/>
      </c>
    </row>
    <row r="312" spans="1:5" ht="18" customHeight="1" x14ac:dyDescent="0.25">
      <c r="A312" s="26" t="str">
        <f>IF(A311&gt;='Entrada de Modelos'!$B$52,"",A311+1)</f>
        <v/>
      </c>
      <c r="B312" s="44" t="str">
        <f t="shared" si="8"/>
        <v/>
      </c>
      <c r="C312" s="48" t="str">
        <f>IF(A312="","",-PMT('Entrada de Modelos'!$B$53,'Entrada de Modelos'!$B$52,'Entrada de Modelos'!$B$50))</f>
        <v/>
      </c>
      <c r="D312" s="48" t="str">
        <f t="shared" si="9"/>
        <v/>
      </c>
      <c r="E312" s="49" t="str">
        <f>IF(A312="","",'Entrada de Modelos'!$B$53*B312)</f>
        <v/>
      </c>
    </row>
    <row r="313" spans="1:5" ht="18" customHeight="1" x14ac:dyDescent="0.25">
      <c r="A313" s="26" t="str">
        <f>IF(A312&gt;='Entrada de Modelos'!$B$52,"",A312+1)</f>
        <v/>
      </c>
      <c r="B313" s="44" t="str">
        <f t="shared" si="8"/>
        <v/>
      </c>
      <c r="C313" s="48" t="str">
        <f>IF(A313="","",-PMT('Entrada de Modelos'!$B$53,'Entrada de Modelos'!$B$52,'Entrada de Modelos'!$B$50))</f>
        <v/>
      </c>
      <c r="D313" s="48" t="str">
        <f t="shared" si="9"/>
        <v/>
      </c>
      <c r="E313" s="49" t="str">
        <f>IF(A313="","",'Entrada de Modelos'!$B$53*B313)</f>
        <v/>
      </c>
    </row>
    <row r="314" spans="1:5" ht="18" customHeight="1" x14ac:dyDescent="0.25">
      <c r="A314" s="26" t="str">
        <f>IF(A313&gt;='Entrada de Modelos'!$B$52,"",A313+1)</f>
        <v/>
      </c>
      <c r="B314" s="44" t="str">
        <f t="shared" si="8"/>
        <v/>
      </c>
      <c r="C314" s="48" t="str">
        <f>IF(A314="","",-PMT('Entrada de Modelos'!$B$53,'Entrada de Modelos'!$B$52,'Entrada de Modelos'!$B$50))</f>
        <v/>
      </c>
      <c r="D314" s="48" t="str">
        <f t="shared" si="9"/>
        <v/>
      </c>
      <c r="E314" s="49" t="str">
        <f>IF(A314="","",'Entrada de Modelos'!$B$53*B314)</f>
        <v/>
      </c>
    </row>
    <row r="315" spans="1:5" ht="18" customHeight="1" x14ac:dyDescent="0.25">
      <c r="A315" s="26" t="str">
        <f>IF(A314&gt;='Entrada de Modelos'!$B$52,"",A314+1)</f>
        <v/>
      </c>
      <c r="B315" s="44" t="str">
        <f t="shared" si="8"/>
        <v/>
      </c>
      <c r="C315" s="48" t="str">
        <f>IF(A315="","",-PMT('Entrada de Modelos'!$B$53,'Entrada de Modelos'!$B$52,'Entrada de Modelos'!$B$50))</f>
        <v/>
      </c>
      <c r="D315" s="48" t="str">
        <f t="shared" si="9"/>
        <v/>
      </c>
      <c r="E315" s="49" t="str">
        <f>IF(A315="","",'Entrada de Modelos'!$B$53*B315)</f>
        <v/>
      </c>
    </row>
    <row r="316" spans="1:5" ht="18" customHeight="1" x14ac:dyDescent="0.25">
      <c r="A316" s="26" t="str">
        <f>IF(A315&gt;='Entrada de Modelos'!$B$52,"",A315+1)</f>
        <v/>
      </c>
      <c r="B316" s="44" t="str">
        <f t="shared" si="8"/>
        <v/>
      </c>
      <c r="C316" s="48" t="str">
        <f>IF(A316="","",-PMT('Entrada de Modelos'!$B$53,'Entrada de Modelos'!$B$52,'Entrada de Modelos'!$B$50))</f>
        <v/>
      </c>
      <c r="D316" s="48" t="str">
        <f t="shared" si="9"/>
        <v/>
      </c>
      <c r="E316" s="49" t="str">
        <f>IF(A316="","",'Entrada de Modelos'!$B$53*B316)</f>
        <v/>
      </c>
    </row>
    <row r="317" spans="1:5" ht="18" customHeight="1" x14ac:dyDescent="0.25">
      <c r="A317" s="26" t="str">
        <f>IF(A316&gt;='Entrada de Modelos'!$B$52,"",A316+1)</f>
        <v/>
      </c>
      <c r="B317" s="44" t="str">
        <f t="shared" si="8"/>
        <v/>
      </c>
      <c r="C317" s="48" t="str">
        <f>IF(A317="","",-PMT('Entrada de Modelos'!$B$53,'Entrada de Modelos'!$B$52,'Entrada de Modelos'!$B$50))</f>
        <v/>
      </c>
      <c r="D317" s="48" t="str">
        <f t="shared" si="9"/>
        <v/>
      </c>
      <c r="E317" s="49" t="str">
        <f>IF(A317="","",'Entrada de Modelos'!$B$53*B317)</f>
        <v/>
      </c>
    </row>
    <row r="318" spans="1:5" ht="18" customHeight="1" x14ac:dyDescent="0.25">
      <c r="A318" s="26" t="str">
        <f>IF(A317&gt;='Entrada de Modelos'!$B$52,"",A317+1)</f>
        <v/>
      </c>
      <c r="B318" s="44" t="str">
        <f t="shared" si="8"/>
        <v/>
      </c>
      <c r="C318" s="48" t="str">
        <f>IF(A318="","",-PMT('Entrada de Modelos'!$B$53,'Entrada de Modelos'!$B$52,'Entrada de Modelos'!$B$50))</f>
        <v/>
      </c>
      <c r="D318" s="48" t="str">
        <f t="shared" si="9"/>
        <v/>
      </c>
      <c r="E318" s="49" t="str">
        <f>IF(A318="","",'Entrada de Modelos'!$B$53*B318)</f>
        <v/>
      </c>
    </row>
    <row r="319" spans="1:5" ht="18" customHeight="1" x14ac:dyDescent="0.25">
      <c r="A319" s="26" t="str">
        <f>IF(A318&gt;='Entrada de Modelos'!$B$52,"",A318+1)</f>
        <v/>
      </c>
      <c r="B319" s="44" t="str">
        <f t="shared" si="8"/>
        <v/>
      </c>
      <c r="C319" s="48" t="str">
        <f>IF(A319="","",-PMT('Entrada de Modelos'!$B$53,'Entrada de Modelos'!$B$52,'Entrada de Modelos'!$B$50))</f>
        <v/>
      </c>
      <c r="D319" s="48" t="str">
        <f t="shared" si="9"/>
        <v/>
      </c>
      <c r="E319" s="49" t="str">
        <f>IF(A319="","",'Entrada de Modelos'!$B$53*B319)</f>
        <v/>
      </c>
    </row>
    <row r="320" spans="1:5" ht="18" customHeight="1" x14ac:dyDescent="0.25">
      <c r="A320" s="26" t="str">
        <f>IF(A319&gt;='Entrada de Modelos'!$B$52,"",A319+1)</f>
        <v/>
      </c>
      <c r="B320" s="44" t="str">
        <f t="shared" si="8"/>
        <v/>
      </c>
      <c r="C320" s="48" t="str">
        <f>IF(A320="","",-PMT('Entrada de Modelos'!$B$53,'Entrada de Modelos'!$B$52,'Entrada de Modelos'!$B$50))</f>
        <v/>
      </c>
      <c r="D320" s="48" t="str">
        <f t="shared" si="9"/>
        <v/>
      </c>
      <c r="E320" s="49" t="str">
        <f>IF(A320="","",'Entrada de Modelos'!$B$53*B320)</f>
        <v/>
      </c>
    </row>
    <row r="321" spans="1:5" ht="18" customHeight="1" x14ac:dyDescent="0.25">
      <c r="A321" s="26" t="str">
        <f>IF(A320&gt;='Entrada de Modelos'!$B$52,"",A320+1)</f>
        <v/>
      </c>
      <c r="B321" s="44" t="str">
        <f t="shared" si="8"/>
        <v/>
      </c>
      <c r="C321" s="48" t="str">
        <f>IF(A321="","",-PMT('Entrada de Modelos'!$B$53,'Entrada de Modelos'!$B$52,'Entrada de Modelos'!$B$50))</f>
        <v/>
      </c>
      <c r="D321" s="48" t="str">
        <f t="shared" si="9"/>
        <v/>
      </c>
      <c r="E321" s="49" t="str">
        <f>IF(A321="","",'Entrada de Modelos'!$B$53*B321)</f>
        <v/>
      </c>
    </row>
    <row r="322" spans="1:5" ht="18" customHeight="1" x14ac:dyDescent="0.25">
      <c r="A322" s="26" t="str">
        <f>IF(A321&gt;='Entrada de Modelos'!$B$52,"",A321+1)</f>
        <v/>
      </c>
      <c r="B322" s="44" t="str">
        <f t="shared" si="8"/>
        <v/>
      </c>
      <c r="C322" s="48" t="str">
        <f>IF(A322="","",-PMT('Entrada de Modelos'!$B$53,'Entrada de Modelos'!$B$52,'Entrada de Modelos'!$B$50))</f>
        <v/>
      </c>
      <c r="D322" s="48" t="str">
        <f t="shared" si="9"/>
        <v/>
      </c>
      <c r="E322" s="49" t="str">
        <f>IF(A322="","",'Entrada de Modelos'!$B$53*B322)</f>
        <v/>
      </c>
    </row>
    <row r="323" spans="1:5" ht="18" customHeight="1" x14ac:dyDescent="0.25">
      <c r="A323" s="26" t="str">
        <f>IF(A322&gt;='Entrada de Modelos'!$B$52,"",A322+1)</f>
        <v/>
      </c>
      <c r="B323" s="44" t="str">
        <f t="shared" si="8"/>
        <v/>
      </c>
      <c r="C323" s="48" t="str">
        <f>IF(A323="","",-PMT('Entrada de Modelos'!$B$53,'Entrada de Modelos'!$B$52,'Entrada de Modelos'!$B$50))</f>
        <v/>
      </c>
      <c r="D323" s="48" t="str">
        <f t="shared" si="9"/>
        <v/>
      </c>
      <c r="E323" s="49" t="str">
        <f>IF(A323="","",'Entrada de Modelos'!$B$53*B323)</f>
        <v/>
      </c>
    </row>
    <row r="324" spans="1:5" ht="18" customHeight="1" x14ac:dyDescent="0.25">
      <c r="A324" s="26" t="str">
        <f>IF(A323&gt;='Entrada de Modelos'!$B$52,"",A323+1)</f>
        <v/>
      </c>
      <c r="B324" s="44" t="str">
        <f t="shared" si="8"/>
        <v/>
      </c>
      <c r="C324" s="48" t="str">
        <f>IF(A324="","",-PMT('Entrada de Modelos'!$B$53,'Entrada de Modelos'!$B$52,'Entrada de Modelos'!$B$50))</f>
        <v/>
      </c>
      <c r="D324" s="48" t="str">
        <f t="shared" si="9"/>
        <v/>
      </c>
      <c r="E324" s="49" t="str">
        <f>IF(A324="","",'Entrada de Modelos'!$B$53*B324)</f>
        <v/>
      </c>
    </row>
    <row r="325" spans="1:5" ht="18" customHeight="1" x14ac:dyDescent="0.25">
      <c r="A325" s="26" t="str">
        <f>IF(A324&gt;='Entrada de Modelos'!$B$52,"",A324+1)</f>
        <v/>
      </c>
      <c r="B325" s="44" t="str">
        <f t="shared" si="8"/>
        <v/>
      </c>
      <c r="C325" s="48" t="str">
        <f>IF(A325="","",-PMT('Entrada de Modelos'!$B$53,'Entrada de Modelos'!$B$52,'Entrada de Modelos'!$B$50))</f>
        <v/>
      </c>
      <c r="D325" s="48" t="str">
        <f t="shared" si="9"/>
        <v/>
      </c>
      <c r="E325" s="49" t="str">
        <f>IF(A325="","",'Entrada de Modelos'!$B$53*B325)</f>
        <v/>
      </c>
    </row>
    <row r="326" spans="1:5" ht="18" customHeight="1" x14ac:dyDescent="0.25">
      <c r="A326" s="26" t="str">
        <f>IF(A325&gt;='Entrada de Modelos'!$B$52,"",A325+1)</f>
        <v/>
      </c>
      <c r="B326" s="44" t="str">
        <f t="shared" si="8"/>
        <v/>
      </c>
      <c r="C326" s="48" t="str">
        <f>IF(A326="","",-PMT('Entrada de Modelos'!$B$53,'Entrada de Modelos'!$B$52,'Entrada de Modelos'!$B$50))</f>
        <v/>
      </c>
      <c r="D326" s="48" t="str">
        <f t="shared" si="9"/>
        <v/>
      </c>
      <c r="E326" s="49" t="str">
        <f>IF(A326="","",'Entrada de Modelos'!$B$53*B326)</f>
        <v/>
      </c>
    </row>
    <row r="327" spans="1:5" ht="18" customHeight="1" x14ac:dyDescent="0.25">
      <c r="A327" s="26" t="str">
        <f>IF(A326&gt;='Entrada de Modelos'!$B$52,"",A326+1)</f>
        <v/>
      </c>
      <c r="B327" s="44" t="str">
        <f t="shared" si="8"/>
        <v/>
      </c>
      <c r="C327" s="48" t="str">
        <f>IF(A327="","",-PMT('Entrada de Modelos'!$B$53,'Entrada de Modelos'!$B$52,'Entrada de Modelos'!$B$50))</f>
        <v/>
      </c>
      <c r="D327" s="48" t="str">
        <f t="shared" si="9"/>
        <v/>
      </c>
      <c r="E327" s="49" t="str">
        <f>IF(A327="","",'Entrada de Modelos'!$B$53*B327)</f>
        <v/>
      </c>
    </row>
    <row r="328" spans="1:5" ht="18" customHeight="1" x14ac:dyDescent="0.25">
      <c r="A328" s="26" t="str">
        <f>IF(A327&gt;='Entrada de Modelos'!$B$52,"",A327+1)</f>
        <v/>
      </c>
      <c r="B328" s="44" t="str">
        <f t="shared" ref="B328:B366" si="10">IF(A328="","",B327-D327)</f>
        <v/>
      </c>
      <c r="C328" s="48" t="str">
        <f>IF(A328="","",-PMT('Entrada de Modelos'!$B$53,'Entrada de Modelos'!$B$52,'Entrada de Modelos'!$B$50))</f>
        <v/>
      </c>
      <c r="D328" s="48" t="str">
        <f t="shared" ref="D328:D366" si="11">IF(A328="","",C328-E328)</f>
        <v/>
      </c>
      <c r="E328" s="49" t="str">
        <f>IF(A328="","",'Entrada de Modelos'!$B$53*B328)</f>
        <v/>
      </c>
    </row>
    <row r="329" spans="1:5" ht="18" customHeight="1" x14ac:dyDescent="0.25">
      <c r="A329" s="26" t="str">
        <f>IF(A328&gt;='Entrada de Modelos'!$B$52,"",A328+1)</f>
        <v/>
      </c>
      <c r="B329" s="44" t="str">
        <f t="shared" si="10"/>
        <v/>
      </c>
      <c r="C329" s="48" t="str">
        <f>IF(A329="","",-PMT('Entrada de Modelos'!$B$53,'Entrada de Modelos'!$B$52,'Entrada de Modelos'!$B$50))</f>
        <v/>
      </c>
      <c r="D329" s="48" t="str">
        <f t="shared" si="11"/>
        <v/>
      </c>
      <c r="E329" s="49" t="str">
        <f>IF(A329="","",'Entrada de Modelos'!$B$53*B329)</f>
        <v/>
      </c>
    </row>
    <row r="330" spans="1:5" ht="18" customHeight="1" x14ac:dyDescent="0.25">
      <c r="A330" s="26" t="str">
        <f>IF(A329&gt;='Entrada de Modelos'!$B$52,"",A329+1)</f>
        <v/>
      </c>
      <c r="B330" s="44" t="str">
        <f t="shared" si="10"/>
        <v/>
      </c>
      <c r="C330" s="48" t="str">
        <f>IF(A330="","",-PMT('Entrada de Modelos'!$B$53,'Entrada de Modelos'!$B$52,'Entrada de Modelos'!$B$50))</f>
        <v/>
      </c>
      <c r="D330" s="48" t="str">
        <f t="shared" si="11"/>
        <v/>
      </c>
      <c r="E330" s="49" t="str">
        <f>IF(A330="","",'Entrada de Modelos'!$B$53*B330)</f>
        <v/>
      </c>
    </row>
    <row r="331" spans="1:5" ht="18" customHeight="1" x14ac:dyDescent="0.25">
      <c r="A331" s="26" t="str">
        <f>IF(A330&gt;='Entrada de Modelos'!$B$52,"",A330+1)</f>
        <v/>
      </c>
      <c r="B331" s="44" t="str">
        <f t="shared" si="10"/>
        <v/>
      </c>
      <c r="C331" s="48" t="str">
        <f>IF(A331="","",-PMT('Entrada de Modelos'!$B$53,'Entrada de Modelos'!$B$52,'Entrada de Modelos'!$B$50))</f>
        <v/>
      </c>
      <c r="D331" s="48" t="str">
        <f t="shared" si="11"/>
        <v/>
      </c>
      <c r="E331" s="49" t="str">
        <f>IF(A331="","",'Entrada de Modelos'!$B$53*B331)</f>
        <v/>
      </c>
    </row>
    <row r="332" spans="1:5" ht="18" customHeight="1" x14ac:dyDescent="0.25">
      <c r="A332" s="26" t="str">
        <f>IF(A331&gt;='Entrada de Modelos'!$B$52,"",A331+1)</f>
        <v/>
      </c>
      <c r="B332" s="44" t="str">
        <f t="shared" si="10"/>
        <v/>
      </c>
      <c r="C332" s="48" t="str">
        <f>IF(A332="","",-PMT('Entrada de Modelos'!$B$53,'Entrada de Modelos'!$B$52,'Entrada de Modelos'!$B$50))</f>
        <v/>
      </c>
      <c r="D332" s="48" t="str">
        <f t="shared" si="11"/>
        <v/>
      </c>
      <c r="E332" s="49" t="str">
        <f>IF(A332="","",'Entrada de Modelos'!$B$53*B332)</f>
        <v/>
      </c>
    </row>
    <row r="333" spans="1:5" ht="18" customHeight="1" x14ac:dyDescent="0.25">
      <c r="A333" s="26" t="str">
        <f>IF(A332&gt;='Entrada de Modelos'!$B$52,"",A332+1)</f>
        <v/>
      </c>
      <c r="B333" s="44" t="str">
        <f t="shared" si="10"/>
        <v/>
      </c>
      <c r="C333" s="48" t="str">
        <f>IF(A333="","",-PMT('Entrada de Modelos'!$B$53,'Entrada de Modelos'!$B$52,'Entrada de Modelos'!$B$50))</f>
        <v/>
      </c>
      <c r="D333" s="48" t="str">
        <f t="shared" si="11"/>
        <v/>
      </c>
      <c r="E333" s="49" t="str">
        <f>IF(A333="","",'Entrada de Modelos'!$B$53*B333)</f>
        <v/>
      </c>
    </row>
    <row r="334" spans="1:5" ht="18" customHeight="1" x14ac:dyDescent="0.25">
      <c r="A334" s="26" t="str">
        <f>IF(A333&gt;='Entrada de Modelos'!$B$52,"",A333+1)</f>
        <v/>
      </c>
      <c r="B334" s="44" t="str">
        <f t="shared" si="10"/>
        <v/>
      </c>
      <c r="C334" s="48" t="str">
        <f>IF(A334="","",-PMT('Entrada de Modelos'!$B$53,'Entrada de Modelos'!$B$52,'Entrada de Modelos'!$B$50))</f>
        <v/>
      </c>
      <c r="D334" s="48" t="str">
        <f t="shared" si="11"/>
        <v/>
      </c>
      <c r="E334" s="49" t="str">
        <f>IF(A334="","",'Entrada de Modelos'!$B$53*B334)</f>
        <v/>
      </c>
    </row>
    <row r="335" spans="1:5" ht="18" customHeight="1" x14ac:dyDescent="0.25">
      <c r="A335" s="26" t="str">
        <f>IF(A334&gt;='Entrada de Modelos'!$B$52,"",A334+1)</f>
        <v/>
      </c>
      <c r="B335" s="44" t="str">
        <f t="shared" si="10"/>
        <v/>
      </c>
      <c r="C335" s="48" t="str">
        <f>IF(A335="","",-PMT('Entrada de Modelos'!$B$53,'Entrada de Modelos'!$B$52,'Entrada de Modelos'!$B$50))</f>
        <v/>
      </c>
      <c r="D335" s="48" t="str">
        <f t="shared" si="11"/>
        <v/>
      </c>
      <c r="E335" s="49" t="str">
        <f>IF(A335="","",'Entrada de Modelos'!$B$53*B335)</f>
        <v/>
      </c>
    </row>
    <row r="336" spans="1:5" ht="18" customHeight="1" x14ac:dyDescent="0.25">
      <c r="A336" s="26" t="str">
        <f>IF(A335&gt;='Entrada de Modelos'!$B$52,"",A335+1)</f>
        <v/>
      </c>
      <c r="B336" s="44" t="str">
        <f t="shared" si="10"/>
        <v/>
      </c>
      <c r="C336" s="48" t="str">
        <f>IF(A336="","",-PMT('Entrada de Modelos'!$B$53,'Entrada de Modelos'!$B$52,'Entrada de Modelos'!$B$50))</f>
        <v/>
      </c>
      <c r="D336" s="48" t="str">
        <f t="shared" si="11"/>
        <v/>
      </c>
      <c r="E336" s="49" t="str">
        <f>IF(A336="","",'Entrada de Modelos'!$B$53*B336)</f>
        <v/>
      </c>
    </row>
    <row r="337" spans="1:5" ht="18" customHeight="1" x14ac:dyDescent="0.25">
      <c r="A337" s="26" t="str">
        <f>IF(A336&gt;='Entrada de Modelos'!$B$52,"",A336+1)</f>
        <v/>
      </c>
      <c r="B337" s="44" t="str">
        <f t="shared" si="10"/>
        <v/>
      </c>
      <c r="C337" s="48" t="str">
        <f>IF(A337="","",-PMT('Entrada de Modelos'!$B$53,'Entrada de Modelos'!$B$52,'Entrada de Modelos'!$B$50))</f>
        <v/>
      </c>
      <c r="D337" s="48" t="str">
        <f t="shared" si="11"/>
        <v/>
      </c>
      <c r="E337" s="49" t="str">
        <f>IF(A337="","",'Entrada de Modelos'!$B$53*B337)</f>
        <v/>
      </c>
    </row>
    <row r="338" spans="1:5" ht="18" customHeight="1" x14ac:dyDescent="0.25">
      <c r="A338" s="26" t="str">
        <f>IF(A337&gt;='Entrada de Modelos'!$B$52,"",A337+1)</f>
        <v/>
      </c>
      <c r="B338" s="44" t="str">
        <f t="shared" si="10"/>
        <v/>
      </c>
      <c r="C338" s="48" t="str">
        <f>IF(A338="","",-PMT('Entrada de Modelos'!$B$53,'Entrada de Modelos'!$B$52,'Entrada de Modelos'!$B$50))</f>
        <v/>
      </c>
      <c r="D338" s="48" t="str">
        <f t="shared" si="11"/>
        <v/>
      </c>
      <c r="E338" s="49" t="str">
        <f>IF(A338="","",'Entrada de Modelos'!$B$53*B338)</f>
        <v/>
      </c>
    </row>
    <row r="339" spans="1:5" ht="18" customHeight="1" x14ac:dyDescent="0.25">
      <c r="A339" s="26" t="str">
        <f>IF(A338&gt;='Entrada de Modelos'!$B$52,"",A338+1)</f>
        <v/>
      </c>
      <c r="B339" s="44" t="str">
        <f t="shared" si="10"/>
        <v/>
      </c>
      <c r="C339" s="48" t="str">
        <f>IF(A339="","",-PMT('Entrada de Modelos'!$B$53,'Entrada de Modelos'!$B$52,'Entrada de Modelos'!$B$50))</f>
        <v/>
      </c>
      <c r="D339" s="48" t="str">
        <f t="shared" si="11"/>
        <v/>
      </c>
      <c r="E339" s="49" t="str">
        <f>IF(A339="","",'Entrada de Modelos'!$B$53*B339)</f>
        <v/>
      </c>
    </row>
    <row r="340" spans="1:5" ht="18" customHeight="1" x14ac:dyDescent="0.25">
      <c r="A340" s="26" t="str">
        <f>IF(A339&gt;='Entrada de Modelos'!$B$52,"",A339+1)</f>
        <v/>
      </c>
      <c r="B340" s="44" t="str">
        <f t="shared" si="10"/>
        <v/>
      </c>
      <c r="C340" s="48" t="str">
        <f>IF(A340="","",-PMT('Entrada de Modelos'!$B$53,'Entrada de Modelos'!$B$52,'Entrada de Modelos'!$B$50))</f>
        <v/>
      </c>
      <c r="D340" s="48" t="str">
        <f t="shared" si="11"/>
        <v/>
      </c>
      <c r="E340" s="49" t="str">
        <f>IF(A340="","",'Entrada de Modelos'!$B$53*B340)</f>
        <v/>
      </c>
    </row>
    <row r="341" spans="1:5" ht="18" customHeight="1" x14ac:dyDescent="0.25">
      <c r="A341" s="26" t="str">
        <f>IF(A340&gt;='Entrada de Modelos'!$B$52,"",A340+1)</f>
        <v/>
      </c>
      <c r="B341" s="44" t="str">
        <f t="shared" si="10"/>
        <v/>
      </c>
      <c r="C341" s="48" t="str">
        <f>IF(A341="","",-PMT('Entrada de Modelos'!$B$53,'Entrada de Modelos'!$B$52,'Entrada de Modelos'!$B$50))</f>
        <v/>
      </c>
      <c r="D341" s="48" t="str">
        <f t="shared" si="11"/>
        <v/>
      </c>
      <c r="E341" s="49" t="str">
        <f>IF(A341="","",'Entrada de Modelos'!$B$53*B341)</f>
        <v/>
      </c>
    </row>
    <row r="342" spans="1:5" ht="18" customHeight="1" x14ac:dyDescent="0.25">
      <c r="A342" s="26" t="str">
        <f>IF(A341&gt;='Entrada de Modelos'!$B$52,"",A341+1)</f>
        <v/>
      </c>
      <c r="B342" s="44" t="str">
        <f t="shared" si="10"/>
        <v/>
      </c>
      <c r="C342" s="48" t="str">
        <f>IF(A342="","",-PMT('Entrada de Modelos'!$B$53,'Entrada de Modelos'!$B$52,'Entrada de Modelos'!$B$50))</f>
        <v/>
      </c>
      <c r="D342" s="48" t="str">
        <f t="shared" si="11"/>
        <v/>
      </c>
      <c r="E342" s="49" t="str">
        <f>IF(A342="","",'Entrada de Modelos'!$B$53*B342)</f>
        <v/>
      </c>
    </row>
    <row r="343" spans="1:5" ht="18" customHeight="1" x14ac:dyDescent="0.25">
      <c r="A343" s="26" t="str">
        <f>IF(A342&gt;='Entrada de Modelos'!$B$52,"",A342+1)</f>
        <v/>
      </c>
      <c r="B343" s="44" t="str">
        <f t="shared" si="10"/>
        <v/>
      </c>
      <c r="C343" s="48" t="str">
        <f>IF(A343="","",-PMT('Entrada de Modelos'!$B$53,'Entrada de Modelos'!$B$52,'Entrada de Modelos'!$B$50))</f>
        <v/>
      </c>
      <c r="D343" s="48" t="str">
        <f t="shared" si="11"/>
        <v/>
      </c>
      <c r="E343" s="49" t="str">
        <f>IF(A343="","",'Entrada de Modelos'!$B$53*B343)</f>
        <v/>
      </c>
    </row>
    <row r="344" spans="1:5" ht="18" customHeight="1" x14ac:dyDescent="0.25">
      <c r="A344" s="26" t="str">
        <f>IF(A343&gt;='Entrada de Modelos'!$B$52,"",A343+1)</f>
        <v/>
      </c>
      <c r="B344" s="44" t="str">
        <f t="shared" si="10"/>
        <v/>
      </c>
      <c r="C344" s="48" t="str">
        <f>IF(A344="","",-PMT('Entrada de Modelos'!$B$53,'Entrada de Modelos'!$B$52,'Entrada de Modelos'!$B$50))</f>
        <v/>
      </c>
      <c r="D344" s="48" t="str">
        <f t="shared" si="11"/>
        <v/>
      </c>
      <c r="E344" s="49" t="str">
        <f>IF(A344="","",'Entrada de Modelos'!$B$53*B344)</f>
        <v/>
      </c>
    </row>
    <row r="345" spans="1:5" ht="18" customHeight="1" x14ac:dyDescent="0.25">
      <c r="A345" s="26" t="str">
        <f>IF(A344&gt;='Entrada de Modelos'!$B$52,"",A344+1)</f>
        <v/>
      </c>
      <c r="B345" s="44" t="str">
        <f t="shared" si="10"/>
        <v/>
      </c>
      <c r="C345" s="48" t="str">
        <f>IF(A345="","",-PMT('Entrada de Modelos'!$B$53,'Entrada de Modelos'!$B$52,'Entrada de Modelos'!$B$50))</f>
        <v/>
      </c>
      <c r="D345" s="48" t="str">
        <f t="shared" si="11"/>
        <v/>
      </c>
      <c r="E345" s="49" t="str">
        <f>IF(A345="","",'Entrada de Modelos'!$B$53*B345)</f>
        <v/>
      </c>
    </row>
    <row r="346" spans="1:5" ht="18" customHeight="1" x14ac:dyDescent="0.25">
      <c r="A346" s="26" t="str">
        <f>IF(A345&gt;='Entrada de Modelos'!$B$52,"",A345+1)</f>
        <v/>
      </c>
      <c r="B346" s="44" t="str">
        <f t="shared" si="10"/>
        <v/>
      </c>
      <c r="C346" s="48" t="str">
        <f>IF(A346="","",-PMT('Entrada de Modelos'!$B$53,'Entrada de Modelos'!$B$52,'Entrada de Modelos'!$B$50))</f>
        <v/>
      </c>
      <c r="D346" s="48" t="str">
        <f t="shared" si="11"/>
        <v/>
      </c>
      <c r="E346" s="49" t="str">
        <f>IF(A346="","",'Entrada de Modelos'!$B$53*B346)</f>
        <v/>
      </c>
    </row>
    <row r="347" spans="1:5" ht="18" customHeight="1" x14ac:dyDescent="0.25">
      <c r="A347" s="26" t="str">
        <f>IF(A346&gt;='Entrada de Modelos'!$B$52,"",A346+1)</f>
        <v/>
      </c>
      <c r="B347" s="44" t="str">
        <f t="shared" si="10"/>
        <v/>
      </c>
      <c r="C347" s="48" t="str">
        <f>IF(A347="","",-PMT('Entrada de Modelos'!$B$53,'Entrada de Modelos'!$B$52,'Entrada de Modelos'!$B$50))</f>
        <v/>
      </c>
      <c r="D347" s="48" t="str">
        <f t="shared" si="11"/>
        <v/>
      </c>
      <c r="E347" s="49" t="str">
        <f>IF(A347="","",'Entrada de Modelos'!$B$53*B347)</f>
        <v/>
      </c>
    </row>
    <row r="348" spans="1:5" ht="18" customHeight="1" x14ac:dyDescent="0.25">
      <c r="A348" s="26" t="str">
        <f>IF(A347&gt;='Entrada de Modelos'!$B$52,"",A347+1)</f>
        <v/>
      </c>
      <c r="B348" s="44" t="str">
        <f t="shared" si="10"/>
        <v/>
      </c>
      <c r="C348" s="48" t="str">
        <f>IF(A348="","",-PMT('Entrada de Modelos'!$B$53,'Entrada de Modelos'!$B$52,'Entrada de Modelos'!$B$50))</f>
        <v/>
      </c>
      <c r="D348" s="48" t="str">
        <f t="shared" si="11"/>
        <v/>
      </c>
      <c r="E348" s="49" t="str">
        <f>IF(A348="","",'Entrada de Modelos'!$B$53*B348)</f>
        <v/>
      </c>
    </row>
    <row r="349" spans="1:5" ht="18" customHeight="1" x14ac:dyDescent="0.25">
      <c r="A349" s="26" t="str">
        <f>IF(A348&gt;='Entrada de Modelos'!$B$52,"",A348+1)</f>
        <v/>
      </c>
      <c r="B349" s="44" t="str">
        <f t="shared" si="10"/>
        <v/>
      </c>
      <c r="C349" s="48" t="str">
        <f>IF(A349="","",-PMT('Entrada de Modelos'!$B$53,'Entrada de Modelos'!$B$52,'Entrada de Modelos'!$B$50))</f>
        <v/>
      </c>
      <c r="D349" s="48" t="str">
        <f t="shared" si="11"/>
        <v/>
      </c>
      <c r="E349" s="49" t="str">
        <f>IF(A349="","",'Entrada de Modelos'!$B$53*B349)</f>
        <v/>
      </c>
    </row>
    <row r="350" spans="1:5" ht="18" customHeight="1" x14ac:dyDescent="0.25">
      <c r="A350" s="26" t="str">
        <f>IF(A349&gt;='Entrada de Modelos'!$B$52,"",A349+1)</f>
        <v/>
      </c>
      <c r="B350" s="44" t="str">
        <f t="shared" si="10"/>
        <v/>
      </c>
      <c r="C350" s="48" t="str">
        <f>IF(A350="","",-PMT('Entrada de Modelos'!$B$53,'Entrada de Modelos'!$B$52,'Entrada de Modelos'!$B$50))</f>
        <v/>
      </c>
      <c r="D350" s="48" t="str">
        <f t="shared" si="11"/>
        <v/>
      </c>
      <c r="E350" s="49" t="str">
        <f>IF(A350="","",'Entrada de Modelos'!$B$53*B350)</f>
        <v/>
      </c>
    </row>
    <row r="351" spans="1:5" ht="18" customHeight="1" x14ac:dyDescent="0.25">
      <c r="A351" s="26" t="str">
        <f>IF(A350&gt;='Entrada de Modelos'!$B$52,"",A350+1)</f>
        <v/>
      </c>
      <c r="B351" s="44" t="str">
        <f t="shared" si="10"/>
        <v/>
      </c>
      <c r="C351" s="48" t="str">
        <f>IF(A351="","",-PMT('Entrada de Modelos'!$B$53,'Entrada de Modelos'!$B$52,'Entrada de Modelos'!$B$50))</f>
        <v/>
      </c>
      <c r="D351" s="48" t="str">
        <f t="shared" si="11"/>
        <v/>
      </c>
      <c r="E351" s="49" t="str">
        <f>IF(A351="","",'Entrada de Modelos'!$B$53*B351)</f>
        <v/>
      </c>
    </row>
    <row r="352" spans="1:5" ht="18" customHeight="1" x14ac:dyDescent="0.25">
      <c r="A352" s="26" t="str">
        <f>IF(A351&gt;='Entrada de Modelos'!$B$52,"",A351+1)</f>
        <v/>
      </c>
      <c r="B352" s="44" t="str">
        <f t="shared" si="10"/>
        <v/>
      </c>
      <c r="C352" s="48" t="str">
        <f>IF(A352="","",-PMT('Entrada de Modelos'!$B$53,'Entrada de Modelos'!$B$52,'Entrada de Modelos'!$B$50))</f>
        <v/>
      </c>
      <c r="D352" s="48" t="str">
        <f t="shared" si="11"/>
        <v/>
      </c>
      <c r="E352" s="49" t="str">
        <f>IF(A352="","",'Entrada de Modelos'!$B$53*B352)</f>
        <v/>
      </c>
    </row>
    <row r="353" spans="1:5" ht="18" customHeight="1" x14ac:dyDescent="0.25">
      <c r="A353" s="26" t="str">
        <f>IF(A352&gt;='Entrada de Modelos'!$B$52,"",A352+1)</f>
        <v/>
      </c>
      <c r="B353" s="44" t="str">
        <f t="shared" si="10"/>
        <v/>
      </c>
      <c r="C353" s="48" t="str">
        <f>IF(A353="","",-PMT('Entrada de Modelos'!$B$53,'Entrada de Modelos'!$B$52,'Entrada de Modelos'!$B$50))</f>
        <v/>
      </c>
      <c r="D353" s="48" t="str">
        <f t="shared" si="11"/>
        <v/>
      </c>
      <c r="E353" s="49" t="str">
        <f>IF(A353="","",'Entrada de Modelos'!$B$53*B353)</f>
        <v/>
      </c>
    </row>
    <row r="354" spans="1:5" ht="18" customHeight="1" x14ac:dyDescent="0.25">
      <c r="A354" s="26" t="str">
        <f>IF(A353&gt;='Entrada de Modelos'!$B$52,"",A353+1)</f>
        <v/>
      </c>
      <c r="B354" s="44" t="str">
        <f t="shared" si="10"/>
        <v/>
      </c>
      <c r="C354" s="48" t="str">
        <f>IF(A354="","",-PMT('Entrada de Modelos'!$B$53,'Entrada de Modelos'!$B$52,'Entrada de Modelos'!$B$50))</f>
        <v/>
      </c>
      <c r="D354" s="48" t="str">
        <f t="shared" si="11"/>
        <v/>
      </c>
      <c r="E354" s="49" t="str">
        <f>IF(A354="","",'Entrada de Modelos'!$B$53*B354)</f>
        <v/>
      </c>
    </row>
    <row r="355" spans="1:5" ht="18" customHeight="1" x14ac:dyDescent="0.25">
      <c r="A355" s="26" t="str">
        <f>IF(A354&gt;='Entrada de Modelos'!$B$52,"",A354+1)</f>
        <v/>
      </c>
      <c r="B355" s="44" t="str">
        <f t="shared" si="10"/>
        <v/>
      </c>
      <c r="C355" s="48" t="str">
        <f>IF(A355="","",-PMT('Entrada de Modelos'!$B$53,'Entrada de Modelos'!$B$52,'Entrada de Modelos'!$B$50))</f>
        <v/>
      </c>
      <c r="D355" s="48" t="str">
        <f t="shared" si="11"/>
        <v/>
      </c>
      <c r="E355" s="49" t="str">
        <f>IF(A355="","",'Entrada de Modelos'!$B$53*B355)</f>
        <v/>
      </c>
    </row>
    <row r="356" spans="1:5" ht="18" customHeight="1" x14ac:dyDescent="0.25">
      <c r="A356" s="26" t="str">
        <f>IF(A355&gt;='Entrada de Modelos'!$B$52,"",A355+1)</f>
        <v/>
      </c>
      <c r="B356" s="44" t="str">
        <f t="shared" si="10"/>
        <v/>
      </c>
      <c r="C356" s="48" t="str">
        <f>IF(A356="","",-PMT('Entrada de Modelos'!$B$53,'Entrada de Modelos'!$B$52,'Entrada de Modelos'!$B$50))</f>
        <v/>
      </c>
      <c r="D356" s="48" t="str">
        <f t="shared" si="11"/>
        <v/>
      </c>
      <c r="E356" s="49" t="str">
        <f>IF(A356="","",'Entrada de Modelos'!$B$53*B356)</f>
        <v/>
      </c>
    </row>
    <row r="357" spans="1:5" ht="18" customHeight="1" x14ac:dyDescent="0.25">
      <c r="A357" s="26" t="str">
        <f>IF(A356&gt;='Entrada de Modelos'!$B$52,"",A356+1)</f>
        <v/>
      </c>
      <c r="B357" s="44" t="str">
        <f t="shared" si="10"/>
        <v/>
      </c>
      <c r="C357" s="48" t="str">
        <f>IF(A357="","",-PMT('Entrada de Modelos'!$B$53,'Entrada de Modelos'!$B$52,'Entrada de Modelos'!$B$50))</f>
        <v/>
      </c>
      <c r="D357" s="48" t="str">
        <f t="shared" si="11"/>
        <v/>
      </c>
      <c r="E357" s="49" t="str">
        <f>IF(A357="","",'Entrada de Modelos'!$B$53*B357)</f>
        <v/>
      </c>
    </row>
    <row r="358" spans="1:5" ht="18" customHeight="1" x14ac:dyDescent="0.25">
      <c r="A358" s="26" t="str">
        <f>IF(A357&gt;='Entrada de Modelos'!$B$52,"",A357+1)</f>
        <v/>
      </c>
      <c r="B358" s="44" t="str">
        <f t="shared" si="10"/>
        <v/>
      </c>
      <c r="C358" s="48" t="str">
        <f>IF(A358="","",-PMT('Entrada de Modelos'!$B$53,'Entrada de Modelos'!$B$52,'Entrada de Modelos'!$B$50))</f>
        <v/>
      </c>
      <c r="D358" s="48" t="str">
        <f t="shared" si="11"/>
        <v/>
      </c>
      <c r="E358" s="49" t="str">
        <f>IF(A358="","",'Entrada de Modelos'!$B$53*B358)</f>
        <v/>
      </c>
    </row>
    <row r="359" spans="1:5" ht="18" customHeight="1" x14ac:dyDescent="0.25">
      <c r="A359" s="26" t="str">
        <f>IF(A358&gt;='Entrada de Modelos'!$B$52,"",A358+1)</f>
        <v/>
      </c>
      <c r="B359" s="44" t="str">
        <f t="shared" si="10"/>
        <v/>
      </c>
      <c r="C359" s="48" t="str">
        <f>IF(A359="","",-PMT('Entrada de Modelos'!$B$53,'Entrada de Modelos'!$B$52,'Entrada de Modelos'!$B$50))</f>
        <v/>
      </c>
      <c r="D359" s="48" t="str">
        <f t="shared" si="11"/>
        <v/>
      </c>
      <c r="E359" s="49" t="str">
        <f>IF(A359="","",'Entrada de Modelos'!$B$53*B359)</f>
        <v/>
      </c>
    </row>
    <row r="360" spans="1:5" ht="18" customHeight="1" x14ac:dyDescent="0.25">
      <c r="A360" s="26" t="str">
        <f>IF(A359&gt;='Entrada de Modelos'!$B$52,"",A359+1)</f>
        <v/>
      </c>
      <c r="B360" s="44" t="str">
        <f t="shared" si="10"/>
        <v/>
      </c>
      <c r="C360" s="48" t="str">
        <f>IF(A360="","",-PMT('Entrada de Modelos'!$B$53,'Entrada de Modelos'!$B$52,'Entrada de Modelos'!$B$50))</f>
        <v/>
      </c>
      <c r="D360" s="48" t="str">
        <f t="shared" si="11"/>
        <v/>
      </c>
      <c r="E360" s="49" t="str">
        <f>IF(A360="","",'Entrada de Modelos'!$B$53*B360)</f>
        <v/>
      </c>
    </row>
    <row r="361" spans="1:5" ht="18" customHeight="1" x14ac:dyDescent="0.25">
      <c r="A361" s="26" t="str">
        <f>IF(A360&gt;='Entrada de Modelos'!$B$52,"",A360+1)</f>
        <v/>
      </c>
      <c r="B361" s="44" t="str">
        <f t="shared" si="10"/>
        <v/>
      </c>
      <c r="C361" s="48" t="str">
        <f>IF(A361="","",-PMT('Entrada de Modelos'!$B$53,'Entrada de Modelos'!$B$52,'Entrada de Modelos'!$B$50))</f>
        <v/>
      </c>
      <c r="D361" s="48" t="str">
        <f t="shared" si="11"/>
        <v/>
      </c>
      <c r="E361" s="49" t="str">
        <f>IF(A361="","",'Entrada de Modelos'!$B$53*B361)</f>
        <v/>
      </c>
    </row>
    <row r="362" spans="1:5" ht="18" customHeight="1" x14ac:dyDescent="0.25">
      <c r="A362" s="26" t="str">
        <f>IF(A361&gt;='Entrada de Modelos'!$B$52,"",A361+1)</f>
        <v/>
      </c>
      <c r="B362" s="44" t="str">
        <f t="shared" si="10"/>
        <v/>
      </c>
      <c r="C362" s="48" t="str">
        <f>IF(A362="","",-PMT('Entrada de Modelos'!$B$53,'Entrada de Modelos'!$B$52,'Entrada de Modelos'!$B$50))</f>
        <v/>
      </c>
      <c r="D362" s="48" t="str">
        <f t="shared" si="11"/>
        <v/>
      </c>
      <c r="E362" s="49" t="str">
        <f>IF(A362="","",'Entrada de Modelos'!$B$53*B362)</f>
        <v/>
      </c>
    </row>
    <row r="363" spans="1:5" ht="18" customHeight="1" x14ac:dyDescent="0.25">
      <c r="A363" s="26" t="str">
        <f>IF(A362&gt;='Entrada de Modelos'!$B$52,"",A362+1)</f>
        <v/>
      </c>
      <c r="B363" s="44" t="str">
        <f t="shared" si="10"/>
        <v/>
      </c>
      <c r="C363" s="48" t="str">
        <f>IF(A363="","",-PMT('Entrada de Modelos'!$B$53,'Entrada de Modelos'!$B$52,'Entrada de Modelos'!$B$50))</f>
        <v/>
      </c>
      <c r="D363" s="48" t="str">
        <f t="shared" si="11"/>
        <v/>
      </c>
      <c r="E363" s="49" t="str">
        <f>IF(A363="","",'Entrada de Modelos'!$B$53*B363)</f>
        <v/>
      </c>
    </row>
    <row r="364" spans="1:5" ht="18" customHeight="1" x14ac:dyDescent="0.25">
      <c r="A364" s="26" t="str">
        <f>IF(A363&gt;='Entrada de Modelos'!$B$52,"",A363+1)</f>
        <v/>
      </c>
      <c r="B364" s="44" t="str">
        <f t="shared" si="10"/>
        <v/>
      </c>
      <c r="C364" s="48" t="str">
        <f>IF(A364="","",-PMT('Entrada de Modelos'!$B$53,'Entrada de Modelos'!$B$52,'Entrada de Modelos'!$B$50))</f>
        <v/>
      </c>
      <c r="D364" s="48" t="str">
        <f t="shared" si="11"/>
        <v/>
      </c>
      <c r="E364" s="49" t="str">
        <f>IF(A364="","",'Entrada de Modelos'!$B$53*B364)</f>
        <v/>
      </c>
    </row>
    <row r="365" spans="1:5" ht="18" customHeight="1" x14ac:dyDescent="0.25">
      <c r="A365" s="26" t="str">
        <f>IF(A364&gt;='Entrada de Modelos'!$B$52,"",A364+1)</f>
        <v/>
      </c>
      <c r="B365" s="44" t="str">
        <f t="shared" si="10"/>
        <v/>
      </c>
      <c r="C365" s="48" t="str">
        <f>IF(A365="","",-PMT('Entrada de Modelos'!$B$53,'Entrada de Modelos'!$B$52,'Entrada de Modelos'!$B$50))</f>
        <v/>
      </c>
      <c r="D365" s="48" t="str">
        <f t="shared" si="11"/>
        <v/>
      </c>
      <c r="E365" s="49" t="str">
        <f>IF(A365="","",'Entrada de Modelos'!$B$53*B365)</f>
        <v/>
      </c>
    </row>
    <row r="366" spans="1:5" ht="18" customHeight="1" x14ac:dyDescent="0.25">
      <c r="A366" s="26" t="str">
        <f>IF(A365&gt;='Entrada de Modelos'!$B$52,"",A365+1)</f>
        <v/>
      </c>
      <c r="B366" s="44" t="str">
        <f t="shared" si="10"/>
        <v/>
      </c>
      <c r="C366" s="48" t="str">
        <f>IF(A366="","",-PMT('Entrada de Modelos'!$B$53,'Entrada de Modelos'!$B$52,'Entrada de Modelos'!$B$50))</f>
        <v/>
      </c>
      <c r="D366" s="48" t="str">
        <f t="shared" si="11"/>
        <v/>
      </c>
      <c r="E366" s="49" t="str">
        <f>IF(A366="","",'Entrada de Modelos'!$B$53*B366)</f>
        <v/>
      </c>
    </row>
  </sheetData>
  <mergeCells count="2">
    <mergeCell ref="A1:E1"/>
    <mergeCell ref="A3:E3"/>
  </mergeCells>
  <phoneticPr fontId="4" type="noConversion"/>
  <conditionalFormatting sqref="A7:E366">
    <cfRule type="expression" dxfId="1" priority="1" stopIfTrue="1">
      <formula>MOD($A7,12)=0</formula>
    </cfRule>
    <cfRule type="expression" dxfId="0" priority="2" stopIfTrue="1">
      <formula>MOD($A7,2)=0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Entrada de Modelos</vt:lpstr>
      <vt:lpstr>Lucros e prejuízos</vt:lpstr>
      <vt:lpstr>Orçamento</vt:lpstr>
      <vt:lpstr>Fluxo de caixa</vt:lpstr>
      <vt:lpstr>Calculadora de Pagamentos PR</vt:lpstr>
      <vt:lpstr>'Entrada de Modelos'!Área_de_impresión</vt:lpstr>
      <vt:lpstr>'Fluxo de caixa'!Área_de_impresión</vt:lpstr>
      <vt:lpstr>'Lucros e prejuízos'!Área_de_impresión</vt:lpstr>
      <vt:lpstr>Orçamento!Área_de_impresión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5-Year Financial Plan</dc:title>
  <dc:creator>www.spreadsheet123.com</dc:creator>
  <dc:description>© 2013 Spreadsheet123 LTD. All rights reserved</dc:description>
  <cp:lastModifiedBy>Andres VC</cp:lastModifiedBy>
  <cp:lastPrinted>2013-12-16T13:52:12Z</cp:lastPrinted>
  <dcterms:created xsi:type="dcterms:W3CDTF">2009-06-20T14:39:05Z</dcterms:created>
  <dcterms:modified xsi:type="dcterms:W3CDTF">2026-01-15T23:12:19Z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">
    <vt:lpwstr>© 2013 Spreadsheet123 LTD</vt:lpwstr>
  </property>
</Properties>
</file>