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256" documentId="13_ncr:1_{D1B084AB-2378-447C-9A8C-44839B59B7A0}" xr6:coauthVersionLast="47" xr6:coauthVersionMax="47" xr10:uidLastSave="{DBB70083-DE01-42BC-83B8-71A402735514}"/>
  <bookViews>
    <workbookView xWindow="-108" yWindow="-108" windowWidth="23256" windowHeight="12456" xr2:uid="{00000000-000D-0000-FFFF-FFFF00000000}"/>
  </bookViews>
  <sheets>
    <sheet name="PARÂMETROS DO PROJETO" sheetId="1" r:id="rId1"/>
    <sheet name="DETALHES DO PROJETO" sheetId="2" r:id="rId2"/>
    <sheet name="TOTAIS DE PROJETOS" sheetId="3" r:id="rId3"/>
  </sheets>
  <externalReferences>
    <externalReference r:id="rId4"/>
  </externalReferences>
  <definedNames>
    <definedName name="Product_A_Name">[1]Summary!$C$3</definedName>
    <definedName name="Product_B_Name">[1]Summary!$D$3</definedName>
    <definedName name="ProjectType">Parameters[TIPO DE PROJETO]</definedName>
    <definedName name="_xlnm.Print_Titles" localSheetId="1">'DETALHES DO PROJETO'!$4:$4</definedName>
    <definedName name="_xlnm.Print_Titles" localSheetId="2">'TOTAIS DE PROJETOS'!$5:$5</definedName>
  </definedNames>
  <calcPr calcId="191029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" i="1" l="1"/>
  <c r="E7" i="2" l="1"/>
  <c r="F8" i="2"/>
  <c r="G9" i="2" l="1"/>
  <c r="F9" i="2"/>
  <c r="G8" i="2"/>
  <c r="G7" i="2"/>
  <c r="F7" i="2"/>
  <c r="G6" i="2"/>
  <c r="E6" i="2"/>
  <c r="F6" i="2"/>
  <c r="G5" i="2"/>
  <c r="E5" i="2"/>
  <c r="F5" i="2"/>
  <c r="E9" i="2"/>
  <c r="D9" i="2"/>
  <c r="E8" i="2"/>
  <c r="D8" i="2"/>
  <c r="D7" i="2"/>
  <c r="D6" i="2"/>
  <c r="D5" i="2"/>
  <c r="B2" i="3" l="1"/>
  <c r="B1" i="3" l="1"/>
  <c r="K8" i="2"/>
  <c r="W5" i="2"/>
  <c r="W6" i="2"/>
  <c r="W7" i="2"/>
  <c r="W8" i="2"/>
  <c r="W9" i="2"/>
  <c r="V5" i="2"/>
  <c r="V6" i="2"/>
  <c r="V7" i="2"/>
  <c r="V8" i="2"/>
  <c r="V9" i="2"/>
  <c r="U5" i="2"/>
  <c r="U6" i="2"/>
  <c r="U7" i="2"/>
  <c r="U8" i="2"/>
  <c r="U9" i="2"/>
  <c r="T5" i="2"/>
  <c r="T6" i="2"/>
  <c r="T7" i="2"/>
  <c r="T8" i="2"/>
  <c r="T9" i="2"/>
  <c r="S5" i="2"/>
  <c r="S6" i="2"/>
  <c r="S7" i="2"/>
  <c r="S8" i="2"/>
  <c r="S9" i="2"/>
  <c r="R5" i="2"/>
  <c r="R6" i="2"/>
  <c r="R7" i="2"/>
  <c r="R8" i="2"/>
  <c r="R9" i="2"/>
  <c r="Q5" i="2"/>
  <c r="Q6" i="2"/>
  <c r="Q7" i="2"/>
  <c r="Q8" i="2"/>
  <c r="Q9" i="2"/>
  <c r="P5" i="2"/>
  <c r="P6" i="2"/>
  <c r="P7" i="2"/>
  <c r="P8" i="2"/>
  <c r="P9" i="2"/>
  <c r="O5" i="2"/>
  <c r="O6" i="2"/>
  <c r="O7" i="2"/>
  <c r="O8" i="2"/>
  <c r="O9" i="2"/>
  <c r="N5" i="2"/>
  <c r="N6" i="2"/>
  <c r="N7" i="2"/>
  <c r="N8" i="2"/>
  <c r="N9" i="2"/>
  <c r="M5" i="2"/>
  <c r="M6" i="2"/>
  <c r="M7" i="2"/>
  <c r="M8" i="2"/>
  <c r="M9" i="2"/>
  <c r="L5" i="2"/>
  <c r="L6" i="2"/>
  <c r="L7" i="2"/>
  <c r="L8" i="2"/>
  <c r="L9" i="2"/>
  <c r="K5" i="2"/>
  <c r="K6" i="2"/>
  <c r="K7" i="2"/>
  <c r="K9" i="2"/>
  <c r="J5" i="2"/>
  <c r="J6" i="2"/>
  <c r="J7" i="2"/>
  <c r="J8" i="2"/>
  <c r="J9" i="2"/>
  <c r="I10" i="2"/>
  <c r="H10" i="2"/>
  <c r="I6" i="1"/>
  <c r="I7" i="1"/>
  <c r="I8" i="1"/>
  <c r="I9" i="1"/>
  <c r="I10" i="1"/>
  <c r="H16" i="1" l="1"/>
  <c r="H18" i="1" s="1"/>
  <c r="F16" i="1"/>
  <c r="F18" i="1" s="1"/>
  <c r="G16" i="1"/>
  <c r="G18" i="1" s="1"/>
  <c r="D16" i="1"/>
  <c r="D18" i="1" s="1"/>
  <c r="E16" i="1"/>
  <c r="E18" i="1" s="1"/>
  <c r="F15" i="1"/>
  <c r="F17" i="1" s="1"/>
  <c r="E15" i="1"/>
  <c r="E17" i="1" s="1"/>
  <c r="C16" i="1"/>
  <c r="C18" i="1" s="1"/>
  <c r="D15" i="1"/>
  <c r="D17" i="1" s="1"/>
  <c r="H15" i="1"/>
  <c r="H17" i="1" s="1"/>
  <c r="C15" i="1"/>
  <c r="C17" i="1" s="1"/>
  <c r="G15" i="1"/>
  <c r="G17" i="1" s="1"/>
  <c r="J10" i="2"/>
  <c r="K10" i="2"/>
</calcChain>
</file>

<file path=xl/sharedStrings.xml><?xml version="1.0" encoding="utf-8"?>
<sst xmlns="http://schemas.openxmlformats.org/spreadsheetml/2006/main" count="98" uniqueCount="74">
  <si>
    <t>ADMIN STAFF</t>
  </si>
  <si>
    <t>GENERAL PARTNER</t>
  </si>
  <si>
    <t>BUSINESS LAWYER</t>
  </si>
  <si>
    <t>DEFENSE LITIGATOR</t>
  </si>
  <si>
    <t>INTELLECTUAL PROPERTY LAWYER</t>
  </si>
  <si>
    <t>BANKRUPTCY LAWYER</t>
  </si>
  <si>
    <t>GENERAL PARTNER 2</t>
  </si>
  <si>
    <t>BUSINESS LAWYER 2</t>
  </si>
  <si>
    <t>DEFENSE LITIGATOR 2</t>
  </si>
  <si>
    <t>BANKRUPTCY LAWYER 2</t>
  </si>
  <si>
    <t>ADMIN STAFF 2</t>
  </si>
  <si>
    <t xml:space="preserve">INTELLECTUAL PROPERTY  </t>
  </si>
  <si>
    <t>INTELLECTUAL PROPERTY LAWYER 2</t>
  </si>
  <si>
    <t xml:space="preserve">BANKRUPTCY  </t>
  </si>
  <si>
    <t xml:space="preserve">ADMIN STAFF  </t>
  </si>
  <si>
    <t>Create Project Parameters in this worksheet. Enter Company Name in cell at right. Helpful instructions are in cells in this column.</t>
  </si>
  <si>
    <t>Title of this worksheet is in cell at right.</t>
  </si>
  <si>
    <t>Confidentiality message is in cell at right.</t>
  </si>
  <si>
    <t>Tip is in cell at right.</t>
  </si>
  <si>
    <t>Create Project Details in this worksheet. Company Name is auto updated in cell at right. Helpful instructions are in cells in this column. Arrow down to get started.</t>
  </si>
  <si>
    <t>Get Project Totals in this worksheet. Company Name is automatically updated in cell at right. Helpful instructions are in cells in this column. Arrow down to get started.</t>
  </si>
  <si>
    <t>PivotTable starting in cell at right is auto updated</t>
  </si>
  <si>
    <t>Enter details in Parameters table starting in cell at right. Next instruction is in cell A12.</t>
  </si>
  <si>
    <t>Enter Blended Rates in cells at right, cells C12 through H12. Next instruction is in cell A14.</t>
  </si>
  <si>
    <t>Column chart showing comparison between Planned and Actual Cost is in cell at right, and column chart showing comparison between Planned and Actual Hours is in cell F14.</t>
  </si>
  <si>
    <t>Title of this worksheet is in cell at right and Info tip in cell Y2 .</t>
  </si>
  <si>
    <t>Enter information in Details table starting in cell at right. Project Types in Details table at right are auto updated from Parameters table in Project Parameters worksheet.</t>
  </si>
  <si>
    <t>Estimated label is in cell C4, Actual label in cell I4, and Info tip in cell P4.</t>
  </si>
  <si>
    <t>INFO: 
This PivotTable will not refresh automatically.  To refresh it, select it (any cell within the PivotTable), on the PIVOTTABLE TOOLS | ANALYZE ribbon tab select Refresh.  Or press SHIFT + F10 by selecting the PivotTable and select Refresh.</t>
  </si>
  <si>
    <t>STAMATA</t>
  </si>
  <si>
    <t>Nome da empresa</t>
  </si>
  <si>
    <t>Planeamento de projetos para escritórios de advogados</t>
  </si>
  <si>
    <t>TIPO DE PROJETO</t>
  </si>
  <si>
    <t>Constituição da Empresa</t>
  </si>
  <si>
    <t>Aquisição de Negócio</t>
  </si>
  <si>
    <t>Defesa de Responsabilidade por Produtos</t>
  </si>
  <si>
    <t>Pedido de patente</t>
  </si>
  <si>
    <t>Processo Judicial dos Empregados</t>
  </si>
  <si>
    <t>Falência</t>
  </si>
  <si>
    <t>Taxas mistas</t>
  </si>
  <si>
    <t>MEMBRO GERAL</t>
  </si>
  <si>
    <t>ADVOGADO EMPRESARIAL</t>
  </si>
  <si>
    <t>ADVOGADO DE DEFESA</t>
  </si>
  <si>
    <t>ADVOGADO DE PROPRIEDADE INTELECTUAL</t>
  </si>
  <si>
    <t>ADVOGADO DE FALÊNCIAS</t>
  </si>
  <si>
    <t>PESSOAL ADMINISTRATIVO</t>
  </si>
  <si>
    <t>TOTAL</t>
  </si>
  <si>
    <t>CUSTO PLANEADO</t>
  </si>
  <si>
    <t>RENTÁVEL</t>
  </si>
  <si>
    <t>HORÁRIOS AGENDADOS</t>
  </si>
  <si>
    <t>TEMPOS REAIS</t>
  </si>
  <si>
    <t>EMPRESA</t>
  </si>
  <si>
    <t>OBJETO INTELECTUAL.</t>
  </si>
  <si>
    <t>FALÊNCIA</t>
  </si>
  <si>
    <t>NOME DO PROJETO</t>
  </si>
  <si>
    <t>Projeto 1</t>
  </si>
  <si>
    <t>Projeto 2</t>
  </si>
  <si>
    <t>Projeto 3</t>
  </si>
  <si>
    <t>Projeto 4</t>
  </si>
  <si>
    <t>Projeto 5</t>
  </si>
  <si>
    <t>INÍCIO ESPERADO</t>
  </si>
  <si>
    <t>CHEGADA DE STAMMATO</t>
  </si>
  <si>
    <t>INÍCIO REAL</t>
  </si>
  <si>
    <t>CHEGADA ATUAL</t>
  </si>
  <si>
    <t>TRABALHO ÁRDUO</t>
  </si>
  <si>
    <t>TRABALHO REAL</t>
  </si>
  <si>
    <t>DURAÇÃO DA STMATA</t>
  </si>
  <si>
    <t>DURAÇÃO EFETIVA</t>
  </si>
  <si>
    <t>ATUALIDADE</t>
  </si>
  <si>
    <t>Total General</t>
  </si>
  <si>
    <t>PROPRIEDADE INTELECTUAL</t>
  </si>
  <si>
    <t>SÓCIO GERAL</t>
  </si>
  <si>
    <t>NEGÓCIOS</t>
  </si>
  <si>
    <t>LITIGANTE DE DEFESA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</si>
</sst>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#,##0"/>
    <numFmt numFmtId="165" formatCode="&quot;$&quot;#,##0.00"/>
    <numFmt numFmtId="168" formatCode="#,##0\ [$€-816]"/>
    <numFmt numFmtId="169" formatCode="[$-816]d\ &quot;de&quot;\ mmmm\ &quot;de&quot;\ yyyy;@"/>
    <numFmt numFmtId="170" formatCode="#,##0.00\ [$€-816]"/>
  </numFmts>
  <fonts count="21" x14ac:knownFonts="1">
    <font>
      <sz val="10"/>
      <color theme="1" tint="0.24994659260841701"/>
      <name val="Cambria"/>
      <family val="2"/>
      <scheme val="minor"/>
    </font>
    <font>
      <sz val="11"/>
      <color theme="1"/>
      <name val="Cambria"/>
      <family val="2"/>
      <scheme val="minor"/>
    </font>
    <font>
      <sz val="11"/>
      <color theme="1"/>
      <name val="Cambria"/>
      <family val="1"/>
      <scheme val="minor"/>
    </font>
    <font>
      <sz val="20"/>
      <color theme="1" tint="0.24994659260841701"/>
      <name val="Tahoma"/>
      <family val="2"/>
      <scheme val="major"/>
    </font>
    <font>
      <sz val="16"/>
      <color theme="1" tint="0.34998626667073579"/>
      <name val="Tahoma"/>
      <family val="2"/>
      <scheme val="major"/>
    </font>
    <font>
      <sz val="12"/>
      <color theme="1" tint="0.24994659260841701"/>
      <name val="Tahoma"/>
      <family val="2"/>
      <scheme val="major"/>
    </font>
    <font>
      <sz val="11"/>
      <color theme="1"/>
      <name val="Cambria"/>
      <family val="1"/>
      <scheme val="minor"/>
    </font>
    <font>
      <i/>
      <sz val="10"/>
      <color theme="1"/>
      <name val="Tahoma"/>
      <family val="2"/>
      <scheme val="major"/>
    </font>
    <font>
      <sz val="10"/>
      <color theme="1"/>
      <name val="Tahoma"/>
      <family val="2"/>
      <scheme val="major"/>
    </font>
    <font>
      <sz val="10"/>
      <color theme="1"/>
      <name val="Tahoma"/>
      <family val="2"/>
      <scheme val="major"/>
    </font>
    <font>
      <sz val="11"/>
      <color theme="0"/>
      <name val="Cambria"/>
      <family val="1"/>
      <scheme val="minor"/>
    </font>
    <font>
      <b/>
      <sz val="11"/>
      <color theme="3"/>
      <name val="Cambria"/>
      <family val="2"/>
      <scheme val="minor"/>
    </font>
    <font>
      <sz val="11"/>
      <name val="Cambria"/>
      <family val="1"/>
      <scheme val="minor"/>
    </font>
    <font>
      <sz val="11"/>
      <color theme="0"/>
      <name val="Calibri"/>
      <family val="2"/>
    </font>
    <font>
      <sz val="10"/>
      <color theme="1" tint="0.24994659260841701"/>
      <name val="Cambria"/>
      <family val="1"/>
      <scheme val="minor"/>
    </font>
    <font>
      <b/>
      <sz val="11"/>
      <color theme="3" tint="-0.249977111117893"/>
      <name val="Cambria"/>
      <family val="2"/>
      <scheme val="minor"/>
    </font>
    <font>
      <u/>
      <sz val="11"/>
      <color theme="10"/>
      <name val="Cambria"/>
      <family val="2"/>
      <scheme val="minor"/>
    </font>
    <font>
      <sz val="20"/>
      <color theme="0"/>
      <name val="Algerian"/>
      <family val="5"/>
    </font>
    <font>
      <sz val="20"/>
      <color theme="1"/>
      <name val="Algerian"/>
      <family val="5"/>
    </font>
    <font>
      <sz val="20"/>
      <color theme="0"/>
      <name val="Tahoma"/>
      <family val="2"/>
      <scheme val="major"/>
    </font>
    <font>
      <sz val="12"/>
      <color theme="1"/>
      <name val="Cambria"/>
      <family val="1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theme="4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</borders>
  <cellStyleXfs count="7">
    <xf numFmtId="0" fontId="0" fillId="0" borderId="0"/>
    <xf numFmtId="0" fontId="3" fillId="0" borderId="1" applyNumberFormat="0" applyFill="0" applyAlignment="0" applyProtection="0"/>
    <xf numFmtId="0" fontId="4" fillId="0" borderId="0" applyNumberFormat="0" applyFill="0" applyAlignment="0" applyProtection="0"/>
    <xf numFmtId="0" fontId="5" fillId="0" borderId="0" applyNumberFormat="0" applyFill="0" applyAlignment="0" applyProtection="0"/>
    <xf numFmtId="0" fontId="11" fillId="0" borderId="0" applyNumberFormat="0" applyFill="0" applyBorder="0" applyAlignment="0" applyProtection="0"/>
    <xf numFmtId="0" fontId="1" fillId="0" borderId="0"/>
    <xf numFmtId="0" fontId="16" fillId="0" borderId="0" applyNumberForma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4" fillId="0" borderId="0" xfId="2"/>
    <xf numFmtId="0" fontId="5" fillId="0" borderId="0" xfId="3"/>
    <xf numFmtId="0" fontId="6" fillId="0" borderId="0" xfId="0" applyFont="1"/>
    <xf numFmtId="9" fontId="6" fillId="0" borderId="0" xfId="0" applyNumberFormat="1" applyFont="1"/>
    <xf numFmtId="9" fontId="6" fillId="2" borderId="0" xfId="0" applyNumberFormat="1" applyFont="1" applyFill="1"/>
    <xf numFmtId="0" fontId="7" fillId="0" borderId="0" xfId="0" applyFont="1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10" fillId="0" borderId="0" xfId="0" applyFont="1"/>
    <xf numFmtId="165" fontId="10" fillId="0" borderId="0" xfId="0" applyNumberFormat="1" applyFont="1"/>
    <xf numFmtId="4" fontId="10" fillId="0" borderId="0" xfId="0" applyNumberFormat="1" applyFont="1"/>
    <xf numFmtId="0" fontId="12" fillId="0" borderId="0" xfId="0" applyFont="1"/>
    <xf numFmtId="0" fontId="9" fillId="4" borderId="0" xfId="0" applyFont="1" applyFill="1" applyAlignment="1">
      <alignment wrapText="1"/>
    </xf>
    <xf numFmtId="0" fontId="8" fillId="4" borderId="0" xfId="0" applyFont="1" applyFill="1" applyAlignment="1">
      <alignment wrapText="1"/>
    </xf>
    <xf numFmtId="0" fontId="5" fillId="0" borderId="0" xfId="3" applyAlignment="1">
      <alignment vertical="top"/>
    </xf>
    <xf numFmtId="0" fontId="2" fillId="0" borderId="0" xfId="0" applyFont="1" applyAlignment="1">
      <alignment vertical="top"/>
    </xf>
    <xf numFmtId="0" fontId="13" fillId="0" borderId="0" xfId="0" applyFont="1" applyAlignment="1">
      <alignment vertical="center"/>
    </xf>
    <xf numFmtId="0" fontId="17" fillId="5" borderId="1" xfId="1" applyFont="1" applyFill="1" applyAlignment="1">
      <alignment vertical="center"/>
    </xf>
    <xf numFmtId="0" fontId="18" fillId="5" borderId="1" xfId="1" applyFont="1" applyFill="1" applyAlignment="1">
      <alignment vertical="center"/>
    </xf>
    <xf numFmtId="0" fontId="14" fillId="0" borderId="0" xfId="0" applyNumberFormat="1" applyFont="1" applyFill="1" applyBorder="1" applyAlignment="1" applyProtection="1"/>
    <xf numFmtId="0" fontId="19" fillId="5" borderId="1" xfId="1" applyFont="1" applyFill="1" applyAlignment="1">
      <alignment vertical="center"/>
    </xf>
    <xf numFmtId="0" fontId="0" fillId="4" borderId="0" xfId="0" applyFill="1" applyAlignment="1">
      <alignment vertical="center" wrapText="1"/>
    </xf>
    <xf numFmtId="0" fontId="10" fillId="0" borderId="0" xfId="0" applyFont="1" applyAlignment="1">
      <alignment vertic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20" fillId="0" borderId="0" xfId="0" applyFont="1"/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  <xf numFmtId="0" fontId="15" fillId="3" borderId="2" xfId="4" applyFont="1" applyFill="1" applyBorder="1" applyAlignment="1">
      <alignment horizontal="center" vertical="center"/>
    </xf>
    <xf numFmtId="0" fontId="15" fillId="3" borderId="3" xfId="4" applyFont="1" applyFill="1" applyBorder="1" applyAlignment="1">
      <alignment horizontal="center" vertical="center"/>
    </xf>
    <xf numFmtId="0" fontId="15" fillId="3" borderId="4" xfId="4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vertical="top"/>
    </xf>
    <xf numFmtId="168" fontId="20" fillId="0" borderId="0" xfId="0" applyNumberFormat="1" applyFont="1"/>
    <xf numFmtId="169" fontId="0" fillId="0" borderId="0" xfId="0" applyNumberFormat="1" applyAlignment="1">
      <alignment vertical="center"/>
    </xf>
    <xf numFmtId="170" fontId="0" fillId="0" borderId="0" xfId="0" applyNumberFormat="1"/>
  </cellXfs>
  <cellStyles count="7">
    <cellStyle name="Encabezado 1" xfId="1" builtinId="16" customBuiltin="1"/>
    <cellStyle name="Encabezado 4" xfId="4" builtinId="19"/>
    <cellStyle name="Hyperlink 2" xfId="6" xr:uid="{00000000-0005-0000-0000-000004000000}"/>
    <cellStyle name="Normal" xfId="0" builtinId="0" customBuiltin="1"/>
    <cellStyle name="Normal 2" xfId="5" xr:uid="{00000000-0005-0000-0000-000006000000}"/>
    <cellStyle name="Título 2" xfId="2" builtinId="17" customBuiltin="1"/>
    <cellStyle name="Título 3" xfId="3" builtinId="18" customBuiltin="1"/>
  </cellStyles>
  <dxfs count="311">
    <dxf>
      <numFmt numFmtId="167" formatCode="#,##0.00\ [$€-410]"/>
    </dxf>
    <dxf>
      <numFmt numFmtId="170" formatCode="#,##0.00\ [$€-816]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mbria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mbria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7" formatCode="#,##0.00\ [$€-410]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mbria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7" formatCode="#,##0.00\ [$€-410]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mbria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7" formatCode="#,##0.00\ [$€-410]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mbria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7" formatCode="#,##0.00\ [$€-410]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mbria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7" formatCode="#,##0.00\ [$€-410]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mbria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7" formatCode="#,##0.00\ [$€-410]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mbria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7" formatCode="#,##0.00\ [$€-410]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mbria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7" formatCode="#,##0.00\ [$€-410]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mbria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7" formatCode="#,##0.00\ [$€-410]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mbria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7" formatCode="#,##0.00\ [$€-410]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mbria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7" formatCode="#,##0.00\ [$€-410]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mbria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7" formatCode="#,##0.00\ [$€-410]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mbria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7" formatCode="#,##0.00\ [$€-410]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mbria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7" formatCode="#,##0.00\ [$€-410]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mbria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7" formatCode="#,##0.00\ [$€-410]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numFmt numFmtId="165" formatCode="&quot;$&quot;#,##0.00"/>
    </dxf>
    <dxf>
      <alignment wrapTex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24994659260841701"/>
        <name val="Cambria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167" formatCode="#,##0.00\ [$€-410]"/>
    </dxf>
    <dxf>
      <numFmt numFmtId="169" formatCode="[$-816]d\ &quot;de&quot;\ mmmm\ &quot;de&quot;\ yyyy;@"/>
      <alignment vertical="center" textRotation="0" wrapText="0" indent="0" justifyLastLine="0" shrinkToFit="0" readingOrder="0"/>
    </dxf>
    <dxf>
      <numFmt numFmtId="169" formatCode="[$-816]d\ &quot;de&quot;\ mmmm\ &quot;de&quot;\ yyyy;@"/>
      <alignment vertical="center" textRotation="0" wrapText="0" indent="0" justifyLastLine="0" shrinkToFit="0" readingOrder="0"/>
    </dxf>
    <dxf>
      <numFmt numFmtId="169" formatCode="[$-816]d\ &quot;de&quot;\ mmmm\ &quot;de&quot;\ yyyy;@"/>
      <alignment vertical="center" textRotation="0" wrapText="0" indent="0" justifyLastLine="0" shrinkToFit="0" readingOrder="0"/>
    </dxf>
    <dxf>
      <numFmt numFmtId="169" formatCode="[$-816]d\ &quot;de&quot;\ mmmm\ &quot;de&quot;\ yyyy;@"/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family val="1"/>
        <scheme val="minor"/>
      </font>
      <alignment horizontal="general" vertical="center" textRotation="0" wrapText="0" indent="0" justifyLastLine="0" shrinkToFit="0" readingOrder="0"/>
    </dxf>
    <dxf>
      <numFmt numFmtId="164" formatCode="&quot;$&quot;#,##0"/>
      <alignment vertical="center" textRotation="0" wrapText="0" indent="0" justifyLastLine="0" shrinkToFit="0" readingOrder="0"/>
    </dxf>
    <dxf>
      <numFmt numFmtId="164" formatCode="&quot;$&quot;#,##0"/>
      <alignment vertical="center" textRotation="0" wrapText="0" indent="0" justifyLastLine="0" shrinkToFit="0" readingOrder="0"/>
    </dxf>
    <dxf>
      <numFmt numFmtId="164" formatCode="&quot;$&quot;#,##0"/>
      <alignment vertical="center" textRotation="0" wrapText="0" indent="0" justifyLastLine="0" shrinkToFit="0" readingOrder="0"/>
    </dxf>
    <dxf>
      <numFmt numFmtId="164" formatCode="&quot;$&quot;#,##0"/>
      <alignment vertical="center" textRotation="0" wrapText="0" indent="0" justifyLastLine="0" shrinkToFit="0" readingOrder="0"/>
    </dxf>
    <dxf>
      <numFmt numFmtId="164" formatCode="&quot;$&quot;#,##0"/>
      <alignment vertical="center" textRotation="0" wrapText="0" indent="0" justifyLastLine="0" shrinkToFit="0" readingOrder="0"/>
    </dxf>
    <dxf>
      <numFmt numFmtId="164" formatCode="&quot;$&quot;#,##0"/>
      <alignment vertical="center" textRotation="0" wrapText="0" indent="0" justifyLastLine="0" shrinkToFit="0" readingOrder="0"/>
    </dxf>
    <dxf>
      <numFmt numFmtId="164" formatCode="&quot;$&quot;#,##0"/>
      <alignment vertical="center" textRotation="0" wrapText="0" indent="0" justifyLastLine="0" shrinkToFit="0" readingOrder="0"/>
    </dxf>
    <dxf>
      <numFmt numFmtId="164" formatCode="&quot;$&quot;#,##0"/>
      <alignment vertical="center" textRotation="0" wrapText="0" indent="0" justifyLastLine="0" shrinkToFit="0" readingOrder="0"/>
    </dxf>
    <dxf>
      <numFmt numFmtId="164" formatCode="&quot;$&quot;#,##0"/>
      <alignment vertical="center" textRotation="0" wrapText="0" indent="0" justifyLastLine="0" shrinkToFit="0" readingOrder="0"/>
    </dxf>
    <dxf>
      <numFmt numFmtId="164" formatCode="&quot;$&quot;#,##0"/>
      <alignment vertical="center" textRotation="0" wrapText="0" indent="0" justifyLastLine="0" shrinkToFit="0" readingOrder="0"/>
    </dxf>
    <dxf>
      <numFmt numFmtId="164" formatCode="&quot;$&quot;#,##0"/>
      <alignment vertical="center" textRotation="0" wrapText="0" indent="0" justifyLastLine="0" shrinkToFit="0" readingOrder="0"/>
    </dxf>
    <dxf>
      <numFmt numFmtId="164" formatCode="&quot;$&quot;#,##0"/>
      <alignment vertical="center" textRotation="0" wrapText="0" indent="0" justifyLastLine="0" shrinkToFit="0" readingOrder="0"/>
    </dxf>
    <dxf>
      <numFmt numFmtId="0" formatCode="General"/>
      <alignment vertical="center" textRotation="0" wrapText="0" indent="0" justifyLastLine="0" shrinkToFit="0" readingOrder="0"/>
    </dxf>
    <dxf>
      <numFmt numFmtId="0" formatCode="General"/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ahoma"/>
        <scheme val="major"/>
      </font>
      <fill>
        <patternFill patternType="solid">
          <fgColor indexed="64"/>
          <bgColor theme="5" tint="-0.249977111117893"/>
        </patternFill>
      </fill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scheme val="minor"/>
      </font>
      <numFmt numFmtId="13" formatCode="0%"/>
      <fill>
        <patternFill patternType="solid">
          <fgColor indexed="64"/>
          <bgColor theme="0" tint="-0.149967955565050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scheme val="minor"/>
      </font>
      <numFmt numFmtId="13" formatCode="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scheme val="minor"/>
      </font>
      <numFmt numFmtId="13" formatCode="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scheme val="minor"/>
      </font>
      <numFmt numFmtId="13" formatCode="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scheme val="minor"/>
      </font>
      <numFmt numFmtId="13" formatCode="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scheme val="minor"/>
      </font>
      <numFmt numFmtId="13" formatCode="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scheme val="minor"/>
      </font>
      <numFmt numFmtId="13" formatCode="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scheme val="minor"/>
      </font>
    </dxf>
    <dxf>
      <alignment horizontal="general" vertical="bottom" textRotation="0" wrapText="1" indent="0" justifyLastLine="0" shrinkToFit="0" readingOrder="0"/>
    </dxf>
  </dxfs>
  <tableStyles count="0" defaultTableStyle="TableStyleMedium3" defaultPivotStyle="PivotStyleMedium3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microsoft.com/office/2017/10/relationships/person" Target="persons/perso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cap="none" baseline="0">
                <a:effectLst/>
              </a:rPr>
              <a:t>CUSTO PLANEADO vs. REAL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201967922399656"/>
          <c:y val="7.4876990335432617E-2"/>
          <c:w val="0.81843822328708171"/>
          <c:h val="0.6559974613961041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'PARÂMETROS DO PROJETO'!$B$15</c:f>
              <c:strCache>
                <c:ptCount val="1"/>
                <c:pt idx="0">
                  <c:v>CUSTO PLANEADO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tint val="50000"/>
                    <a:satMod val="300000"/>
                  </a:schemeClr>
                </a:gs>
                <a:gs pos="35000">
                  <a:schemeClr val="accent2">
                    <a:tint val="37000"/>
                    <a:satMod val="300000"/>
                  </a:schemeClr>
                </a:gs>
                <a:gs pos="100000">
                  <a:schemeClr val="accent2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'PARÂMETROS DO PROJETO'!$C$14:$H$14</c:f>
              <c:strCache>
                <c:ptCount val="6"/>
                <c:pt idx="0">
                  <c:v>MEMBRO GERAL</c:v>
                </c:pt>
                <c:pt idx="1">
                  <c:v>EMPRESA</c:v>
                </c:pt>
                <c:pt idx="2">
                  <c:v>ADVOGADO DE DEFESA</c:v>
                </c:pt>
                <c:pt idx="3">
                  <c:v>OBJETO INTELECTUAL.</c:v>
                </c:pt>
                <c:pt idx="4">
                  <c:v>FALÊNCIA</c:v>
                </c:pt>
                <c:pt idx="5">
                  <c:v>PESSOAL ADMINISTRATIVO</c:v>
                </c:pt>
              </c:strCache>
            </c:strRef>
          </c:cat>
          <c:val>
            <c:numRef>
              <c:f>'PARÂMETROS DO PROJETO'!$C$15:$H$15</c:f>
              <c:numCache>
                <c:formatCode>"$"#,##0.00</c:formatCode>
                <c:ptCount val="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CC-437E-8AEA-3745CBED7649}"/>
            </c:ext>
          </c:extLst>
        </c:ser>
        <c:ser>
          <c:idx val="1"/>
          <c:order val="1"/>
          <c:tx>
            <c:strRef>
              <c:f>'PARÂMETROS DO PROJETO'!$B$16</c:f>
              <c:strCache>
                <c:ptCount val="1"/>
                <c:pt idx="0">
                  <c:v>RENTÁVEL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9525" cap="flat" cmpd="sng" algn="ctr">
              <a:solidFill>
                <a:schemeClr val="accent4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2.4618414574101204E-3"/>
                  <c:y val="-3.692761470288971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E3F-4BD0-8544-8666F23CFF5F}"/>
                </c:ext>
              </c:extLst>
            </c:dLbl>
            <c:dLbl>
              <c:idx val="1"/>
              <c:layout>
                <c:manualLayout>
                  <c:x val="-7.385524372230428E-3"/>
                  <c:y val="-5.1698660584045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E3F-4BD0-8544-8666F23CFF5F}"/>
                </c:ext>
              </c:extLst>
            </c:dLbl>
            <c:dLbl>
              <c:idx val="2"/>
              <c:layout>
                <c:manualLayout>
                  <c:x val="1.4771048744460766E-2"/>
                  <c:y val="-3.938945568308237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E3F-4BD0-8544-8666F23CFF5F}"/>
                </c:ext>
              </c:extLst>
            </c:dLbl>
            <c:dLbl>
              <c:idx val="3"/>
              <c:layout>
                <c:manualLayout>
                  <c:x val="1.2309207287050714E-2"/>
                  <c:y val="-6.15460245048161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E3F-4BD0-8544-8666F23CFF5F}"/>
                </c:ext>
              </c:extLst>
            </c:dLbl>
            <c:dLbl>
              <c:idx val="5"/>
              <c:layout>
                <c:manualLayout>
                  <c:x val="0"/>
                  <c:y val="-4.431313764346765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E3F-4BD0-8544-8666F23CFF5F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'PARÂMETROS DO PROJETO'!$C$14:$H$14</c:f>
              <c:strCache>
                <c:ptCount val="6"/>
                <c:pt idx="0">
                  <c:v>MEMBRO GERAL</c:v>
                </c:pt>
                <c:pt idx="1">
                  <c:v>EMPRESA</c:v>
                </c:pt>
                <c:pt idx="2">
                  <c:v>ADVOGADO DE DEFESA</c:v>
                </c:pt>
                <c:pt idx="3">
                  <c:v>OBJETO INTELECTUAL.</c:v>
                </c:pt>
                <c:pt idx="4">
                  <c:v>FALÊNCIA</c:v>
                </c:pt>
                <c:pt idx="5">
                  <c:v>PESSOAL ADMINISTRATIVO</c:v>
                </c:pt>
              </c:strCache>
            </c:strRef>
          </c:cat>
          <c:val>
            <c:numRef>
              <c:f>'PARÂMETROS DO PROJETO'!$C$16:$H$16</c:f>
              <c:numCache>
                <c:formatCode>"$"#,##0.00</c:formatCode>
                <c:ptCount val="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ECC-437E-8AEA-3745CBED76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205949184"/>
        <c:axId val="205963264"/>
      </c:barChart>
      <c:catAx>
        <c:axId val="205949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5963264"/>
        <c:crosses val="autoZero"/>
        <c:auto val="1"/>
        <c:lblAlgn val="ctr"/>
        <c:lblOffset val="100"/>
        <c:noMultiLvlLbl val="0"/>
      </c:catAx>
      <c:valAx>
        <c:axId val="205963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59491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s-MX" sz="2000" b="0" i="0" u="none" strike="noStrike" cap="none" normalizeH="0" baseline="0">
                <a:effectLst/>
              </a:rPr>
              <a:t>HORAS PLANEADAS vs. REAIS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'PARÂMETROS DO PROJETO'!$B$17</c:f>
              <c:strCache>
                <c:ptCount val="1"/>
                <c:pt idx="0">
                  <c:v>HORÁRIOS AGENDADOS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2.4573043371421324E-3"/>
                  <c:y val="-3.692761470288971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39F-4851-A9F6-10ABCC0E3181}"/>
                </c:ext>
              </c:extLst>
            </c:dLbl>
            <c:dLbl>
              <c:idx val="1"/>
              <c:layout>
                <c:manualLayout>
                  <c:x val="0"/>
                  <c:y val="-3.938945568308236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39F-4851-A9F6-10ABCC0E3181}"/>
                </c:ext>
              </c:extLst>
            </c:dLbl>
            <c:dLbl>
              <c:idx val="2"/>
              <c:layout>
                <c:manualLayout>
                  <c:x val="-9.0100118184291873E-17"/>
                  <c:y val="-3.44657737226970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39F-4851-A9F6-10ABCC0E3181}"/>
                </c:ext>
              </c:extLst>
            </c:dLbl>
            <c:dLbl>
              <c:idx val="3"/>
              <c:layout>
                <c:manualLayout>
                  <c:x val="0"/>
                  <c:y val="-3.93894556830824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39F-4851-A9F6-10ABCC0E3181}"/>
                </c:ext>
              </c:extLst>
            </c:dLbl>
            <c:dLbl>
              <c:idx val="5"/>
              <c:layout>
                <c:manualLayout>
                  <c:x val="0"/>
                  <c:y val="-5.1698660584045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39F-4851-A9F6-10ABCC0E3181}"/>
                </c:ext>
              </c:extLst>
            </c:dLbl>
            <c:spPr>
              <a:solidFill>
                <a:schemeClr val="dk1">
                  <a:lumMod val="15000"/>
                  <a:lumOff val="85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'PARÂMETROS DO PROJETO'!$C$14:$H$14</c:f>
              <c:strCache>
                <c:ptCount val="6"/>
                <c:pt idx="0">
                  <c:v>MEMBRO GERAL</c:v>
                </c:pt>
                <c:pt idx="1">
                  <c:v>EMPRESA</c:v>
                </c:pt>
                <c:pt idx="2">
                  <c:v>ADVOGADO DE DEFESA</c:v>
                </c:pt>
                <c:pt idx="3">
                  <c:v>OBJETO INTELECTUAL.</c:v>
                </c:pt>
                <c:pt idx="4">
                  <c:v>FALÊNCIA</c:v>
                </c:pt>
                <c:pt idx="5">
                  <c:v>PESSOAL ADMINISTRATIVO</c:v>
                </c:pt>
              </c:strCache>
            </c:strRef>
          </c:cat>
          <c:val>
            <c:numRef>
              <c:f>'PARÂMETROS DO PROJETO'!$C$17:$H$17</c:f>
              <c:numCache>
                <c:formatCode>#,##0.00</c:formatCode>
                <c:ptCount val="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16-4B3D-BA50-9FA94006C8CD}"/>
            </c:ext>
          </c:extLst>
        </c:ser>
        <c:ser>
          <c:idx val="1"/>
          <c:order val="1"/>
          <c:tx>
            <c:strRef>
              <c:f>'PARÂMETROS DO PROJETO'!$B$18</c:f>
              <c:strCache>
                <c:ptCount val="1"/>
                <c:pt idx="0">
                  <c:v>TEMPOS REAIS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solidFill>
                <a:schemeClr val="dk1">
                  <a:lumMod val="15000"/>
                  <a:lumOff val="85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'PARÂMETROS DO PROJETO'!$C$14:$H$14</c:f>
              <c:strCache>
                <c:ptCount val="6"/>
                <c:pt idx="0">
                  <c:v>MEMBRO GERAL</c:v>
                </c:pt>
                <c:pt idx="1">
                  <c:v>EMPRESA</c:v>
                </c:pt>
                <c:pt idx="2">
                  <c:v>ADVOGADO DE DEFESA</c:v>
                </c:pt>
                <c:pt idx="3">
                  <c:v>OBJETO INTELECTUAL.</c:v>
                </c:pt>
                <c:pt idx="4">
                  <c:v>FALÊNCIA</c:v>
                </c:pt>
                <c:pt idx="5">
                  <c:v>PESSOAL ADMINISTRATIVO</c:v>
                </c:pt>
              </c:strCache>
            </c:strRef>
          </c:cat>
          <c:val>
            <c:numRef>
              <c:f>'PARÂMETROS DO PROJETO'!$C$18:$H$18</c:f>
              <c:numCache>
                <c:formatCode>#,##0.00</c:formatCode>
                <c:ptCount val="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F16-4B3D-BA50-9FA94006C8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99"/>
        <c:axId val="205854208"/>
        <c:axId val="205855744"/>
      </c:barChart>
      <c:catAx>
        <c:axId val="20585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5855744"/>
        <c:crosses val="autoZero"/>
        <c:auto val="1"/>
        <c:lblAlgn val="ctr"/>
        <c:lblOffset val="100"/>
        <c:noMultiLvlLbl val="0"/>
      </c:catAx>
      <c:valAx>
        <c:axId val="205855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5854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[Project plan for law firms.xlsx]TOTAIS DE PROJETOS!PivotTableTotals</c:name>
    <c:fmtId val="4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'TOTAIS DE PROJETOS'!$C$5</c:f>
              <c:strCache>
                <c:ptCount val="1"/>
                <c:pt idx="0">
                  <c:v>MEMBRO GERAL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'TOTAIS DE PROJETOS'!$B$6:$B$11</c:f>
              <c:strCache>
                <c:ptCount val="5"/>
                <c:pt idx="0">
                  <c:v>Projeto 1</c:v>
                </c:pt>
                <c:pt idx="1">
                  <c:v>Projeto 2</c:v>
                </c:pt>
                <c:pt idx="2">
                  <c:v>Projeto 3</c:v>
                </c:pt>
                <c:pt idx="3">
                  <c:v>Projeto 4</c:v>
                </c:pt>
                <c:pt idx="4">
                  <c:v>Projeto 5</c:v>
                </c:pt>
              </c:strCache>
            </c:strRef>
          </c:cat>
          <c:val>
            <c:numRef>
              <c:f>'TOTAIS DE PROJETOS'!$C$6:$C$11</c:f>
              <c:numCache>
                <c:formatCode>#,##0.00\ [$€-816]</c:formatCode>
                <c:ptCount val="5"/>
                <c:pt idx="0">
                  <c:v>7000</c:v>
                </c:pt>
                <c:pt idx="1">
                  <c:v>14000</c:v>
                </c:pt>
                <c:pt idx="2">
                  <c:v>35000</c:v>
                </c:pt>
                <c:pt idx="3">
                  <c:v>5250</c:v>
                </c:pt>
                <c:pt idx="4">
                  <c:v>17500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60-4BAA-B31C-2B1BE94165FF}"/>
            </c:ext>
          </c:extLst>
        </c:ser>
        <c:ser>
          <c:idx val="1"/>
          <c:order val="1"/>
          <c:tx>
            <c:strRef>
              <c:f>'TOTAIS DE PROJETOS'!$D$5</c:f>
              <c:strCache>
                <c:ptCount val="1"/>
                <c:pt idx="0">
                  <c:v>EMPRESA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'TOTAIS DE PROJETOS'!$B$6:$B$11</c:f>
              <c:strCache>
                <c:ptCount val="5"/>
                <c:pt idx="0">
                  <c:v>Projeto 1</c:v>
                </c:pt>
                <c:pt idx="1">
                  <c:v>Projeto 2</c:v>
                </c:pt>
                <c:pt idx="2">
                  <c:v>Projeto 3</c:v>
                </c:pt>
                <c:pt idx="3">
                  <c:v>Projeto 4</c:v>
                </c:pt>
                <c:pt idx="4">
                  <c:v>Projeto 5</c:v>
                </c:pt>
              </c:strCache>
            </c:strRef>
          </c:cat>
          <c:val>
            <c:numRef>
              <c:f>'TOTAIS DE PROJETOS'!$D$6:$D$11</c:f>
              <c:numCache>
                <c:formatCode>#,##0.00\ [$€-816]</c:formatCode>
                <c:ptCount val="5"/>
                <c:pt idx="0">
                  <c:v>20000</c:v>
                </c:pt>
                <c:pt idx="1">
                  <c:v>40000</c:v>
                </c:pt>
                <c:pt idx="2">
                  <c:v>0</c:v>
                </c:pt>
                <c:pt idx="3">
                  <c:v>0</c:v>
                </c:pt>
                <c:pt idx="4">
                  <c:v>6250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60-4BAA-B31C-2B1BE94165FF}"/>
            </c:ext>
          </c:extLst>
        </c:ser>
        <c:ser>
          <c:idx val="2"/>
          <c:order val="2"/>
          <c:tx>
            <c:strRef>
              <c:f>'TOTAIS DE PROJETOS'!$E$5</c:f>
              <c:strCache>
                <c:ptCount val="1"/>
                <c:pt idx="0">
                  <c:v>ADVOGADO DE DEFESA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'TOTAIS DE PROJETOS'!$B$6:$B$11</c:f>
              <c:strCache>
                <c:ptCount val="5"/>
                <c:pt idx="0">
                  <c:v>Projeto 1</c:v>
                </c:pt>
                <c:pt idx="1">
                  <c:v>Projeto 2</c:v>
                </c:pt>
                <c:pt idx="2">
                  <c:v>Projeto 3</c:v>
                </c:pt>
                <c:pt idx="3">
                  <c:v>Projeto 4</c:v>
                </c:pt>
                <c:pt idx="4">
                  <c:v>Projeto 5</c:v>
                </c:pt>
              </c:strCache>
            </c:strRef>
          </c:cat>
          <c:val>
            <c:numRef>
              <c:f>'TOTAIS DE PROJETOS'!$E$6:$E$11</c:f>
              <c:numCache>
                <c:formatCode>#,##0.00\ [$€-816]</c:formatCode>
                <c:ptCount val="5"/>
                <c:pt idx="0">
                  <c:v>0</c:v>
                </c:pt>
                <c:pt idx="1">
                  <c:v>0</c:v>
                </c:pt>
                <c:pt idx="2">
                  <c:v>75000</c:v>
                </c:pt>
                <c:pt idx="3">
                  <c:v>0</c:v>
                </c:pt>
                <c:pt idx="4">
                  <c:v>30000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60-4BAA-B31C-2B1BE94165FF}"/>
            </c:ext>
          </c:extLst>
        </c:ser>
        <c:ser>
          <c:idx val="3"/>
          <c:order val="3"/>
          <c:tx>
            <c:strRef>
              <c:f>'TOTAIS DE PROJETOS'!$F$5</c:f>
              <c:strCache>
                <c:ptCount val="1"/>
                <c:pt idx="0">
                  <c:v>PROPRIEDADE INTELECTUAL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'TOTAIS DE PROJETOS'!$B$6:$B$11</c:f>
              <c:strCache>
                <c:ptCount val="5"/>
                <c:pt idx="0">
                  <c:v>Projeto 1</c:v>
                </c:pt>
                <c:pt idx="1">
                  <c:v>Projeto 2</c:v>
                </c:pt>
                <c:pt idx="2">
                  <c:v>Projeto 3</c:v>
                </c:pt>
                <c:pt idx="3">
                  <c:v>Projeto 4</c:v>
                </c:pt>
                <c:pt idx="4">
                  <c:v>Projeto 5</c:v>
                </c:pt>
              </c:strCache>
            </c:strRef>
          </c:cat>
          <c:val>
            <c:numRef>
              <c:f>'TOTAIS DE PROJETOS'!$F$6:$F$11</c:f>
              <c:numCache>
                <c:formatCode>#,##0.00\ [$€-816]</c:formatCode>
                <c:ptCount val="5"/>
                <c:pt idx="0">
                  <c:v>0</c:v>
                </c:pt>
                <c:pt idx="1">
                  <c:v>11000</c:v>
                </c:pt>
                <c:pt idx="2">
                  <c:v>0</c:v>
                </c:pt>
                <c:pt idx="3">
                  <c:v>24750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60-4BAA-B31C-2B1BE94165FF}"/>
            </c:ext>
          </c:extLst>
        </c:ser>
        <c:ser>
          <c:idx val="4"/>
          <c:order val="4"/>
          <c:tx>
            <c:strRef>
              <c:f>'TOTAIS DE PROJETOS'!$G$5</c:f>
              <c:strCache>
                <c:ptCount val="1"/>
                <c:pt idx="0">
                  <c:v>FALÊNCIA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'TOTAIS DE PROJETOS'!$B$6:$B$11</c:f>
              <c:strCache>
                <c:ptCount val="5"/>
                <c:pt idx="0">
                  <c:v>Projeto 1</c:v>
                </c:pt>
                <c:pt idx="1">
                  <c:v>Projeto 2</c:v>
                </c:pt>
                <c:pt idx="2">
                  <c:v>Projeto 3</c:v>
                </c:pt>
                <c:pt idx="3">
                  <c:v>Projeto 4</c:v>
                </c:pt>
                <c:pt idx="4">
                  <c:v>Projeto 5</c:v>
                </c:pt>
              </c:strCache>
            </c:strRef>
          </c:cat>
          <c:val>
            <c:numRef>
              <c:f>'TOTAIS DE PROJETOS'!$G$6:$G$11</c:f>
              <c:numCache>
                <c:formatCode>#,##0.00\ [$€-816]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460-4BAA-B31C-2B1BE94165FF}"/>
            </c:ext>
          </c:extLst>
        </c:ser>
        <c:ser>
          <c:idx val="5"/>
          <c:order val="5"/>
          <c:tx>
            <c:strRef>
              <c:f>'TOTAIS DE PROJETOS'!$H$5</c:f>
              <c:strCache>
                <c:ptCount val="1"/>
                <c:pt idx="0">
                  <c:v>PESSOAL ADMINISTRATIVO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'TOTAIS DE PROJETOS'!$B$6:$B$11</c:f>
              <c:strCache>
                <c:ptCount val="5"/>
                <c:pt idx="0">
                  <c:v>Projeto 1</c:v>
                </c:pt>
                <c:pt idx="1">
                  <c:v>Projeto 2</c:v>
                </c:pt>
                <c:pt idx="2">
                  <c:v>Projeto 3</c:v>
                </c:pt>
                <c:pt idx="3">
                  <c:v>Projeto 4</c:v>
                </c:pt>
                <c:pt idx="4">
                  <c:v>Projeto 5</c:v>
                </c:pt>
              </c:strCache>
            </c:strRef>
          </c:cat>
          <c:val>
            <c:numRef>
              <c:f>'TOTAIS DE PROJETOS'!$H$6:$H$11</c:f>
              <c:numCache>
                <c:formatCode>#,##0.00\ [$€-816]</c:formatCode>
                <c:ptCount val="5"/>
                <c:pt idx="0">
                  <c:v>12500</c:v>
                </c:pt>
                <c:pt idx="1">
                  <c:v>20000</c:v>
                </c:pt>
                <c:pt idx="2">
                  <c:v>18750</c:v>
                </c:pt>
                <c:pt idx="3">
                  <c:v>5625</c:v>
                </c:pt>
                <c:pt idx="4">
                  <c:v>9375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460-4BAA-B31C-2B1BE94165FF}"/>
            </c:ext>
          </c:extLst>
        </c:ser>
        <c:ser>
          <c:idx val="6"/>
          <c:order val="6"/>
          <c:tx>
            <c:strRef>
              <c:f>'TOTAIS DE PROJETOS'!$I$5</c:f>
              <c:strCache>
                <c:ptCount val="1"/>
                <c:pt idx="0">
                  <c:v>SÓCIO GERAL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'TOTAIS DE PROJETOS'!$B$6:$B$11</c:f>
              <c:strCache>
                <c:ptCount val="5"/>
                <c:pt idx="0">
                  <c:v>Projeto 1</c:v>
                </c:pt>
                <c:pt idx="1">
                  <c:v>Projeto 2</c:v>
                </c:pt>
                <c:pt idx="2">
                  <c:v>Projeto 3</c:v>
                </c:pt>
                <c:pt idx="3">
                  <c:v>Projeto 4</c:v>
                </c:pt>
                <c:pt idx="4">
                  <c:v>Projeto 5</c:v>
                </c:pt>
              </c:strCache>
            </c:strRef>
          </c:cat>
          <c:val>
            <c:numRef>
              <c:f>'TOTAIS DE PROJETOS'!$I$6:$I$11</c:f>
              <c:numCache>
                <c:formatCode>#,##0.00\ [$€-816]</c:formatCode>
                <c:ptCount val="5"/>
                <c:pt idx="0">
                  <c:v>7700</c:v>
                </c:pt>
                <c:pt idx="1">
                  <c:v>13650</c:v>
                </c:pt>
                <c:pt idx="2">
                  <c:v>35000</c:v>
                </c:pt>
                <c:pt idx="3">
                  <c:v>5075</c:v>
                </c:pt>
                <c:pt idx="4">
                  <c:v>17850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460-4BAA-B31C-2B1BE94165FF}"/>
            </c:ext>
          </c:extLst>
        </c:ser>
        <c:ser>
          <c:idx val="7"/>
          <c:order val="7"/>
          <c:tx>
            <c:strRef>
              <c:f>'TOTAIS DE PROJETOS'!$J$5</c:f>
              <c:strCache>
                <c:ptCount val="1"/>
                <c:pt idx="0">
                  <c:v>NEGÓCIOS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'TOTAIS DE PROJETOS'!$B$6:$B$11</c:f>
              <c:strCache>
                <c:ptCount val="5"/>
                <c:pt idx="0">
                  <c:v>Projeto 1</c:v>
                </c:pt>
                <c:pt idx="1">
                  <c:v>Projeto 2</c:v>
                </c:pt>
                <c:pt idx="2">
                  <c:v>Projeto 3</c:v>
                </c:pt>
                <c:pt idx="3">
                  <c:v>Projeto 4</c:v>
                </c:pt>
                <c:pt idx="4">
                  <c:v>Projeto 5</c:v>
                </c:pt>
              </c:strCache>
            </c:strRef>
          </c:cat>
          <c:val>
            <c:numRef>
              <c:f>'TOTAIS DE PROJETOS'!$J$6:$J$11</c:f>
              <c:numCache>
                <c:formatCode>#,##0.00\ [$€-816]</c:formatCode>
                <c:ptCount val="5"/>
                <c:pt idx="0">
                  <c:v>22000</c:v>
                </c:pt>
                <c:pt idx="1">
                  <c:v>39000</c:v>
                </c:pt>
                <c:pt idx="2">
                  <c:v>0</c:v>
                </c:pt>
                <c:pt idx="3">
                  <c:v>0</c:v>
                </c:pt>
                <c:pt idx="4">
                  <c:v>6375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460-4BAA-B31C-2B1BE94165FF}"/>
            </c:ext>
          </c:extLst>
        </c:ser>
        <c:ser>
          <c:idx val="8"/>
          <c:order val="8"/>
          <c:tx>
            <c:strRef>
              <c:f>'TOTAIS DE PROJETOS'!$K$5</c:f>
              <c:strCache>
                <c:ptCount val="1"/>
                <c:pt idx="0">
                  <c:v>LITIGANTE DE DEFESA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'TOTAIS DE PROJETOS'!$B$6:$B$11</c:f>
              <c:strCache>
                <c:ptCount val="5"/>
                <c:pt idx="0">
                  <c:v>Projeto 1</c:v>
                </c:pt>
                <c:pt idx="1">
                  <c:v>Projeto 2</c:v>
                </c:pt>
                <c:pt idx="2">
                  <c:v>Projeto 3</c:v>
                </c:pt>
                <c:pt idx="3">
                  <c:v>Projeto 4</c:v>
                </c:pt>
                <c:pt idx="4">
                  <c:v>Projeto 5</c:v>
                </c:pt>
              </c:strCache>
            </c:strRef>
          </c:cat>
          <c:val>
            <c:numRef>
              <c:f>'TOTAIS DE PROJETOS'!$K$6:$K$11</c:f>
              <c:numCache>
                <c:formatCode>#,##0.00\ [$€-816]</c:formatCode>
                <c:ptCount val="5"/>
                <c:pt idx="0">
                  <c:v>0</c:v>
                </c:pt>
                <c:pt idx="1">
                  <c:v>0</c:v>
                </c:pt>
                <c:pt idx="2">
                  <c:v>75000</c:v>
                </c:pt>
                <c:pt idx="3">
                  <c:v>0</c:v>
                </c:pt>
                <c:pt idx="4">
                  <c:v>30600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460-4BAA-B31C-2B1BE94165FF}"/>
            </c:ext>
          </c:extLst>
        </c:ser>
        <c:ser>
          <c:idx val="9"/>
          <c:order val="9"/>
          <c:tx>
            <c:strRef>
              <c:f>'TOTAIS DE PROJETOS'!$L$5</c:f>
              <c:strCache>
                <c:ptCount val="1"/>
                <c:pt idx="0">
                  <c:v>BANKRUPTCY  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'TOTAIS DE PROJETOS'!$B$6:$B$11</c:f>
              <c:strCache>
                <c:ptCount val="5"/>
                <c:pt idx="0">
                  <c:v>Projeto 1</c:v>
                </c:pt>
                <c:pt idx="1">
                  <c:v>Projeto 2</c:v>
                </c:pt>
                <c:pt idx="2">
                  <c:v>Projeto 3</c:v>
                </c:pt>
                <c:pt idx="3">
                  <c:v>Projeto 4</c:v>
                </c:pt>
                <c:pt idx="4">
                  <c:v>Projeto 5</c:v>
                </c:pt>
              </c:strCache>
            </c:strRef>
          </c:cat>
          <c:val>
            <c:numRef>
              <c:f>'TOTAIS DE PROJETOS'!$L$6:$L$11</c:f>
              <c:numCache>
                <c:formatCode>#,##0.00\ [$€-816]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460-4BAA-B31C-2B1BE94165FF}"/>
            </c:ext>
          </c:extLst>
        </c:ser>
        <c:ser>
          <c:idx val="10"/>
          <c:order val="10"/>
          <c:tx>
            <c:strRef>
              <c:f>'TOTAIS DE PROJETOS'!$M$5</c:f>
              <c:strCache>
                <c:ptCount val="1"/>
                <c:pt idx="0">
                  <c:v>INTELLECTUAL PROPERTY  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'TOTAIS DE PROJETOS'!$B$6:$B$11</c:f>
              <c:strCache>
                <c:ptCount val="5"/>
                <c:pt idx="0">
                  <c:v>Projeto 1</c:v>
                </c:pt>
                <c:pt idx="1">
                  <c:v>Projeto 2</c:v>
                </c:pt>
                <c:pt idx="2">
                  <c:v>Projeto 3</c:v>
                </c:pt>
                <c:pt idx="3">
                  <c:v>Projeto 4</c:v>
                </c:pt>
                <c:pt idx="4">
                  <c:v>Projeto 5</c:v>
                </c:pt>
              </c:strCache>
            </c:strRef>
          </c:cat>
          <c:val>
            <c:numRef>
              <c:f>'TOTAIS DE PROJETOS'!$M$6:$M$11</c:f>
              <c:numCache>
                <c:formatCode>#,##0.00\ [$€-816]</c:formatCode>
                <c:ptCount val="5"/>
                <c:pt idx="0">
                  <c:v>0</c:v>
                </c:pt>
                <c:pt idx="1">
                  <c:v>10725</c:v>
                </c:pt>
                <c:pt idx="2">
                  <c:v>0</c:v>
                </c:pt>
                <c:pt idx="3">
                  <c:v>23925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B460-4BAA-B31C-2B1BE94165FF}"/>
            </c:ext>
          </c:extLst>
        </c:ser>
        <c:ser>
          <c:idx val="11"/>
          <c:order val="11"/>
          <c:tx>
            <c:strRef>
              <c:f>'TOTAIS DE PROJETOS'!$N$5</c:f>
              <c:strCache>
                <c:ptCount val="1"/>
                <c:pt idx="0">
                  <c:v>ADMIN STAFF  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'TOTAIS DE PROJETOS'!$B$6:$B$11</c:f>
              <c:strCache>
                <c:ptCount val="5"/>
                <c:pt idx="0">
                  <c:v>Projeto 1</c:v>
                </c:pt>
                <c:pt idx="1">
                  <c:v>Projeto 2</c:v>
                </c:pt>
                <c:pt idx="2">
                  <c:v>Projeto 3</c:v>
                </c:pt>
                <c:pt idx="3">
                  <c:v>Projeto 4</c:v>
                </c:pt>
                <c:pt idx="4">
                  <c:v>Projeto 5</c:v>
                </c:pt>
              </c:strCache>
            </c:strRef>
          </c:cat>
          <c:val>
            <c:numRef>
              <c:f>'TOTAIS DE PROJETOS'!$N$6:$N$11</c:f>
              <c:numCache>
                <c:formatCode>#,##0.00\ [$€-816]</c:formatCode>
                <c:ptCount val="5"/>
                <c:pt idx="0">
                  <c:v>13750</c:v>
                </c:pt>
                <c:pt idx="1">
                  <c:v>19500</c:v>
                </c:pt>
                <c:pt idx="2">
                  <c:v>18750</c:v>
                </c:pt>
                <c:pt idx="3">
                  <c:v>5437.5</c:v>
                </c:pt>
                <c:pt idx="4">
                  <c:v>9562.5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460-4BAA-B31C-2B1BE94165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33689776"/>
        <c:axId val="833719056"/>
      </c:barChart>
      <c:catAx>
        <c:axId val="8336897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3719056"/>
        <c:crosses val="autoZero"/>
        <c:auto val="1"/>
        <c:lblAlgn val="ctr"/>
        <c:lblOffset val="100"/>
        <c:noMultiLvlLbl val="0"/>
      </c:catAx>
      <c:valAx>
        <c:axId val="8337190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816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3689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1318260</xdr:colOff>
      <xdr:row>11</xdr:row>
      <xdr:rowOff>80009</xdr:rowOff>
    </xdr:from>
    <xdr:to>
      <xdr:col>7</xdr:col>
      <xdr:colOff>838200</xdr:colOff>
      <xdr:row>40</xdr:row>
      <xdr:rowOff>156210</xdr:rowOff>
    </xdr:to>
    <xdr:graphicFrame macro="">
      <xdr:nvGraphicFramePr>
        <xdr:cNvPr id="7" name="Chart 6" descr="Column chart showing planned versus actual cost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116205</xdr:colOff>
      <xdr:row>11</xdr:row>
      <xdr:rowOff>87629</xdr:rowOff>
    </xdr:from>
    <xdr:to>
      <xdr:col>3</xdr:col>
      <xdr:colOff>1169670</xdr:colOff>
      <xdr:row>40</xdr:row>
      <xdr:rowOff>163830</xdr:rowOff>
    </xdr:to>
    <xdr:graphicFrame macro="">
      <xdr:nvGraphicFramePr>
        <xdr:cNvPr id="8" name="Chart 7" descr="Column chart showing planned versus actual hours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358140</xdr:colOff>
      <xdr:row>3</xdr:row>
      <xdr:rowOff>38100</xdr:rowOff>
    </xdr:from>
    <xdr:to>
      <xdr:col>18</xdr:col>
      <xdr:colOff>518160</xdr:colOff>
      <xdr:row>21</xdr:row>
      <xdr:rowOff>38100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B014C0D9-4631-40B5-8995-67D41D47BD77}"/>
            </a:ext>
          </a:extLst>
        </xdr:cNvPr>
        <xdr:cNvSpPr/>
      </xdr:nvSpPr>
      <xdr:spPr>
        <a:xfrm>
          <a:off x="12992100" y="929640"/>
          <a:ext cx="5783580" cy="332994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SOBRE ESTE MODELO Utilização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</a:p>
        <a:p>
          <a:pPr algn="l"/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Este caderno de exercícios é utilizado para acompanhar parâmetros do projeto, detalhes do projeto e totais de projetos ao planear projetos para escritórios de advogados. Introduza o nome da empresa na folha de Parâmetros do Projeto e ele é automaticamente atualizado nas outras folhas. Insira a informação na folha de Parâmetros do Projeto para atualizar os diagramas das colunas e na folha de Detalhes do Projeto. A tabela de criação na folha de Projetos Totais é atualizada automaticamente</a:t>
          </a:r>
        </a:p>
        <a:p>
          <a:pPr algn="l"/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Nota: </a:t>
          </a:r>
          <a: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</a:p>
        <a:p>
          <a:pPr algn="l"/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Instruções adicionais foram fornecidas na coluna A de cada folha de exercícios. Este texto foi intencionalmente escondido. Para remover texto, selecione a coluna A e depois selecione ELIMINAR. Para mostrar texto, selecione a coluna A e depois altere a cor da fonte. Para saber mais sobre tabelas em folhas de cálculo, pressione SHIFT e depois F10 dentro de uma tabela, selecione a opção TABLE e depois selecione ALTTEXT. Para a Tabela Refletora na folha de Totales do Projeto, pressione SHIFT e depois F10 dentro da tabela, selecione OPÇÕES DINÂMICAS DA TABELA e depois selecione o separador ALT TEXT.</a:t>
          </a:r>
          <a:endParaRPr lang="en-US" sz="1100" b="1" i="0" u="none" strike="noStrike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121920</xdr:colOff>
      <xdr:row>2</xdr:row>
      <xdr:rowOff>274320</xdr:rowOff>
    </xdr:from>
    <xdr:to>
      <xdr:col>31</xdr:col>
      <xdr:colOff>182880</xdr:colOff>
      <xdr:row>13</xdr:row>
      <xdr:rowOff>7620</xdr:rowOff>
    </xdr:to>
    <xdr:sp macro="" textlink="">
      <xdr:nvSpPr>
        <xdr:cNvPr id="2" name="Arrow: Left 1">
          <a:extLst>
            <a:ext uri="{FF2B5EF4-FFF2-40B4-BE49-F238E27FC236}">
              <a16:creationId xmlns:a16="http://schemas.microsoft.com/office/drawing/2014/main" id="{592A1D3D-A9DC-4B04-B3D1-F5EF1AD39F3D}"/>
            </a:ext>
          </a:extLst>
        </xdr:cNvPr>
        <xdr:cNvSpPr/>
      </xdr:nvSpPr>
      <xdr:spPr>
        <a:xfrm>
          <a:off x="12519660" y="982980"/>
          <a:ext cx="4617720" cy="3779520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 sz="1100" b="1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INFORMAÇÃO:</a:t>
          </a:r>
          <a:endParaRPr lang="en-US" sz="1100" b="1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Para adicionar uma linha, selecione a célula inferior direita no corpo da tabela (não a linha de totais) e pressione Tab, ou pressione SHIFT e depois F10 dentro da tabela onde quer inserir a linha e selecione Inserir | Linhas da tabela acima/abaixo.</a:t>
          </a:r>
        </a:p>
        <a:p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Certifique-se de que todas as linhas não utilizadas estão limpas, pois a Tabela Dinâmica PROJECT TOTALS irá usar todas as células da tabela e, caso contrário, dará resultados incorretos.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167640</xdr:colOff>
      <xdr:row>2</xdr:row>
      <xdr:rowOff>129540</xdr:rowOff>
    </xdr:from>
    <xdr:to>
      <xdr:col>23</xdr:col>
      <xdr:colOff>518160</xdr:colOff>
      <xdr:row>10</xdr:row>
      <xdr:rowOff>60960</xdr:rowOff>
    </xdr:to>
    <xdr:sp macro="" textlink="">
      <xdr:nvSpPr>
        <xdr:cNvPr id="3" name="Arrow: Left 2">
          <a:extLst>
            <a:ext uri="{FF2B5EF4-FFF2-40B4-BE49-F238E27FC236}">
              <a16:creationId xmlns:a16="http://schemas.microsoft.com/office/drawing/2014/main" id="{BF370E50-7041-BF85-ED11-D57FD57231CC}"/>
            </a:ext>
          </a:extLst>
        </xdr:cNvPr>
        <xdr:cNvSpPr/>
      </xdr:nvSpPr>
      <xdr:spPr>
        <a:xfrm>
          <a:off x="13121640" y="838200"/>
          <a:ext cx="5532120" cy="3055620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 sz="1100" b="1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INFO:</a:t>
          </a:r>
        </a:p>
        <a:p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Esta Tabela Dinâmica não será atualizada automaticamente. Para a atualizar, selecione-a (qualquer célula dentro da Tabela Dinâmica) nas FERRAMENTAS DE TABELA DINÂMICA | ANALISA o cartão de fita, carrega em Atualizar. Ou pressiona SHIFT e depois F10 dentro da Tabela Dinâmica e seleciona Atualizar. Para eliminar esta dica, selecione qualquer borda e pressione em Eliminar.</a:t>
          </a:r>
          <a:endParaRPr lang="en-US" b="1">
            <a:effectLst/>
          </a:endParaRPr>
        </a:p>
      </xdr:txBody>
    </xdr:sp>
    <xdr:clientData/>
  </xdr:twoCellAnchor>
  <xdr:twoCellAnchor>
    <xdr:from>
      <xdr:col>0</xdr:col>
      <xdr:colOff>114300</xdr:colOff>
      <xdr:row>11</xdr:row>
      <xdr:rowOff>99060</xdr:rowOff>
    </xdr:from>
    <xdr:to>
      <xdr:col>14</xdr:col>
      <xdr:colOff>83820</xdr:colOff>
      <xdr:row>35</xdr:row>
      <xdr:rowOff>83820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FDC9B289-EAC5-7290-1DE7-C580715ECC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ash/Dropbox/Esther%20files/MyExcelOnline%20Partnership/Templates%20v0.2/Business/Activity%20costs%20tracker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arn Excel"/>
      <sheetName val="Summary"/>
      <sheetName val="Direct"/>
      <sheetName val="Indirect"/>
      <sheetName val="General and Administrative"/>
    </sheetNames>
    <sheetDataSet>
      <sheetData sheetId="0"/>
      <sheetData sheetId="1">
        <row r="3">
          <cell r="C3" t="str">
            <v>Economy Car</v>
          </cell>
          <cell r="D3" t="str">
            <v>Sports Car</v>
          </cell>
        </row>
      </sheetData>
      <sheetData sheetId="2"/>
      <sheetData sheetId="3"/>
      <sheetData sheetId="4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6025.461145254631" createdVersion="5" refreshedVersion="8" minRefreshableVersion="3" recordCount="5" xr:uid="{00000000-000A-0000-FFFF-FFFF00000000}">
  <cacheSource type="worksheet">
    <worksheetSource name="Details"/>
  </cacheSource>
  <cacheFields count="22">
    <cacheField name="PROJECT NAME" numFmtId="0">
      <sharedItems count="27">
        <s v="Project 1"/>
        <s v="Project 2"/>
        <s v="Project 3"/>
        <s v="Project 4"/>
        <s v="Project 5"/>
        <s v="A. Datum Corporation" u="1"/>
        <s v="School of Fine Art" u="1"/>
        <s v="Blue Yonder Airlines" u="1"/>
        <s v="City Power &amp; Light" u="1"/>
        <s v="Lucerne Publishing" u="1"/>
        <s v="Fourth Coffee" u="1"/>
        <s v="Contoso, Ltd." u="1"/>
        <s v="Contoso Pharmaceuticals" u="1"/>
        <s v="Coho Vineyard" u="1"/>
        <s v="Humongous Insurance" u="1"/>
        <s v="Adventure Works" u="1"/>
        <s v="Northwind Traders" u="1"/>
        <s v="Consolidated Messenger" u="1"/>
        <s v="Coho Vineyard &amp; Winery" u="1"/>
        <s v="Fabrikam, Inc." u="1"/>
        <s v="Margie's Travel" u="1"/>
        <s v="Proseware, Inc." u="1"/>
        <s v="Baldwin Museum of Science" u="1"/>
        <s v="Alpine Ski House" u="1"/>
        <s v="Graphic Design Institute" u="1"/>
        <s v="Litware, Inc." u="1"/>
        <s v="Coho Winery" u="1"/>
      </sharedItems>
    </cacheField>
    <cacheField name="PROJECT TYPE" numFmtId="0">
      <sharedItems/>
    </cacheField>
    <cacheField name="ESTIMATED START" numFmtId="14">
      <sharedItems containsSemiMixedTypes="0" containsNonDate="0" containsDate="1" containsString="0" minDate="2026-01-03T00:00:00" maxDate="2026-08-12T00:00:00"/>
    </cacheField>
    <cacheField name="ESTIMATED FINISH" numFmtId="14">
      <sharedItems containsSemiMixedTypes="0" containsNonDate="0" containsDate="1" containsString="0" minDate="2026-03-04T00:00:00" maxDate="2026-09-11T00:00:00"/>
    </cacheField>
    <cacheField name="ACTUAL START" numFmtId="14">
      <sharedItems containsSemiMixedTypes="0" containsNonDate="0" containsDate="1" containsString="0" minDate="2026-01-13T00:00:00" maxDate="2026-08-22T00:00:00"/>
    </cacheField>
    <cacheField name="ACTUAL FINISH" numFmtId="14">
      <sharedItems containsSemiMixedTypes="0" containsNonDate="0" containsDate="1" containsString="0" minDate="2026-03-09T00:00:00" maxDate="2026-09-20T00:00:00"/>
    </cacheField>
    <cacheField name="ESTIMATED WORK" numFmtId="0">
      <sharedItems containsSemiMixedTypes="0" containsString="0" containsNumber="1" containsInteger="1" minValue="150" maxValue="500"/>
    </cacheField>
    <cacheField name="ACTUAL WORK" numFmtId="0">
      <sharedItems containsSemiMixedTypes="0" containsString="0" containsNumber="1" containsInteger="1" minValue="145" maxValue="500"/>
    </cacheField>
    <cacheField name="ESTIMATED DURATION" numFmtId="0">
      <sharedItems containsSemiMixedTypes="0" containsString="0" containsNumber="1" containsInteger="1" minValue="0" maxValue="71"/>
    </cacheField>
    <cacheField name="ACTUAL DURATION" numFmtId="0">
      <sharedItems containsSemiMixedTypes="0" containsString="0" containsNumber="1" containsInteger="1" minValue="0" maxValue="71"/>
    </cacheField>
    <cacheField name="GENERAL PARTNER" numFmtId="164">
      <sharedItems containsSemiMixedTypes="0" containsString="0" containsNumber="1" containsInteger="1" minValue="5250" maxValue="35000"/>
    </cacheField>
    <cacheField name="BUSINESS LAWYER" numFmtId="164">
      <sharedItems containsSemiMixedTypes="0" containsString="0" containsNumber="1" containsInteger="1" minValue="0" maxValue="40000"/>
    </cacheField>
    <cacheField name="DEFENSE LITIGATOR" numFmtId="164">
      <sharedItems containsSemiMixedTypes="0" containsString="0" containsNumber="1" containsInteger="1" minValue="0" maxValue="75000"/>
    </cacheField>
    <cacheField name="INTELLECTUAL PROPERTY LAWYER" numFmtId="164">
      <sharedItems containsSemiMixedTypes="0" containsString="0" containsNumber="1" containsInteger="1" minValue="0" maxValue="24750"/>
    </cacheField>
    <cacheField name="BANKRUPTCY LAWYER" numFmtId="164">
      <sharedItems containsSemiMixedTypes="0" containsString="0" containsNumber="1" containsInteger="1" minValue="0" maxValue="0"/>
    </cacheField>
    <cacheField name="ADMIN STAFF" numFmtId="164">
      <sharedItems containsSemiMixedTypes="0" containsString="0" containsNumber="1" containsInteger="1" minValue="5625" maxValue="20000"/>
    </cacheField>
    <cacheField name="GENERAL PARTNER 2" numFmtId="164">
      <sharedItems containsSemiMixedTypes="0" containsString="0" containsNumber="1" containsInteger="1" minValue="5075" maxValue="35000"/>
    </cacheField>
    <cacheField name="BUSINESS LAWYER 2" numFmtId="164">
      <sharedItems containsSemiMixedTypes="0" containsString="0" containsNumber="1" containsInteger="1" minValue="0" maxValue="39000"/>
    </cacheField>
    <cacheField name="DEFENSE LITIGATOR 2" numFmtId="164">
      <sharedItems containsSemiMixedTypes="0" containsString="0" containsNumber="1" containsInteger="1" minValue="0" maxValue="75000"/>
    </cacheField>
    <cacheField name="INTELLECTUAL PROPERTY LAWYER 2" numFmtId="164">
      <sharedItems containsSemiMixedTypes="0" containsString="0" containsNumber="1" containsInteger="1" minValue="0" maxValue="23925"/>
    </cacheField>
    <cacheField name="BANKRUPTCY LAWYER 2" numFmtId="164">
      <sharedItems containsSemiMixedTypes="0" containsString="0" containsNumber="1" containsInteger="1" minValue="0" maxValue="0"/>
    </cacheField>
    <cacheField name="ADMIN STAFF 2" numFmtId="164">
      <sharedItems containsSemiMixedTypes="0" containsString="0" containsNumber="1" minValue="5437.5" maxValue="19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s v="Business Incorporation"/>
    <d v="2026-01-03T00:00:00"/>
    <d v="2026-03-04T00:00:00"/>
    <d v="2026-01-13T00:00:00"/>
    <d v="2026-03-09T00:00:00"/>
    <n v="200"/>
    <n v="220"/>
    <n v="61"/>
    <n v="56"/>
    <n v="7000"/>
    <n v="20000"/>
    <n v="0"/>
    <n v="0"/>
    <n v="0"/>
    <n v="12500"/>
    <n v="7700"/>
    <n v="22000"/>
    <n v="0"/>
    <n v="0"/>
    <n v="0"/>
    <n v="13750"/>
  </r>
  <r>
    <x v="1"/>
    <s v="Business Acquisition"/>
    <d v="2026-02-02T00:00:00"/>
    <d v="2026-04-13T00:00:00"/>
    <d v="2026-02-12T00:00:00"/>
    <d v="2026-04-23T00:00:00"/>
    <n v="400"/>
    <n v="390"/>
    <n v="71"/>
    <n v="71"/>
    <n v="14000"/>
    <n v="40000"/>
    <n v="0"/>
    <n v="11000"/>
    <n v="0"/>
    <n v="20000"/>
    <n v="13650"/>
    <n v="39000"/>
    <n v="0"/>
    <n v="10725"/>
    <n v="0"/>
    <n v="19500"/>
  </r>
  <r>
    <x v="2"/>
    <s v="Product Liability Defense"/>
    <d v="2026-06-02T00:00:00"/>
    <d v="2026-06-02T00:00:00"/>
    <d v="2026-06-02T00:00:00"/>
    <d v="2026-06-22T00:00:00"/>
    <n v="500"/>
    <n v="500"/>
    <n v="0"/>
    <n v="20"/>
    <n v="35000"/>
    <n v="0"/>
    <n v="75000"/>
    <n v="0"/>
    <n v="0"/>
    <n v="18750"/>
    <n v="35000"/>
    <n v="0"/>
    <n v="75000"/>
    <n v="0"/>
    <n v="0"/>
    <n v="18750"/>
  </r>
  <r>
    <x v="3"/>
    <s v="Patent Application"/>
    <d v="2026-07-22T00:00:00"/>
    <d v="2026-08-21T00:00:00"/>
    <d v="2026-08-21T00:00:00"/>
    <d v="2026-08-21T00:00:00"/>
    <n v="150"/>
    <n v="145"/>
    <n v="29"/>
    <n v="0"/>
    <n v="5250"/>
    <n v="0"/>
    <n v="0"/>
    <n v="24750"/>
    <n v="0"/>
    <n v="5625"/>
    <n v="5075"/>
    <n v="0"/>
    <n v="0"/>
    <n v="23925"/>
    <n v="0"/>
    <n v="5437.5"/>
  </r>
  <r>
    <x v="4"/>
    <s v="Employee Lawsuit"/>
    <d v="2026-08-11T00:00:00"/>
    <d v="2026-09-10T00:00:00"/>
    <d v="2026-08-21T00:00:00"/>
    <d v="2026-09-19T00:00:00"/>
    <n v="250"/>
    <n v="255"/>
    <n v="29"/>
    <n v="28"/>
    <n v="17500"/>
    <n v="6250"/>
    <n v="30000"/>
    <n v="0"/>
    <n v="0"/>
    <n v="9375"/>
    <n v="17850"/>
    <n v="6375"/>
    <n v="30600"/>
    <n v="0"/>
    <n v="0"/>
    <n v="9562.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300-000000000000}" name="PivotTableTotals" cacheId="0" applyNumberFormats="0" applyBorderFormats="0" applyFontFormats="0" applyPatternFormats="0" applyAlignmentFormats="0" applyWidthHeightFormats="1" dataCaption="Values" grandTotalCaption="Total General" updatedVersion="8" minRefreshableVersion="3" useAutoFormatting="1" itemPrintTitles="1" createdVersion="5" indent="0" compact="0" compactData="0" multipleFieldFilters="0" chartFormat="6">
  <location ref="B5:N11" firstHeaderRow="0" firstDataRow="1" firstDataCol="1"/>
  <pivotFields count="22">
    <pivotField name="NOME DO PROJETO" axis="axisRow" compact="0" outline="0" showAll="0">
      <items count="28">
        <item m="1" x="5"/>
        <item m="1" x="15"/>
        <item m="1" x="23"/>
        <item m="1" x="22"/>
        <item m="1" x="7"/>
        <item m="1" x="8"/>
        <item m="1" x="13"/>
        <item m="1" x="18"/>
        <item m="1" x="26"/>
        <item m="1" x="17"/>
        <item m="1" x="12"/>
        <item m="1" x="11"/>
        <item m="1" x="19"/>
        <item m="1" x="10"/>
        <item m="1" x="24"/>
        <item m="1" x="14"/>
        <item m="1" x="25"/>
        <item m="1" x="9"/>
        <item m="1" x="20"/>
        <item m="1" x="16"/>
        <item m="1" x="21"/>
        <item m="1" x="6"/>
        <item n="Projeto 1" x="0"/>
        <item n="Projeto 2" x="1"/>
        <item n="Projeto 3" x="2"/>
        <item n="Projeto 4" x="3"/>
        <item n="Projeto 5" x="4"/>
        <item t="default"/>
      </items>
    </pivotField>
    <pivotField compact="0" outline="0" showAll="0"/>
    <pivotField compact="0" numFmtId="14" outline="0" showAll="0"/>
    <pivotField compact="0" numFmtId="14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dataField="1" compact="0" numFmtId="164" outline="0" showAll="0" defaultSubtotal="0"/>
    <pivotField dataField="1" compact="0" numFmtId="164" outline="0" showAll="0" defaultSubtotal="0"/>
    <pivotField dataField="1" compact="0" numFmtId="164" outline="0" showAll="0" defaultSubtotal="0"/>
    <pivotField dataField="1" compact="0" numFmtId="164" outline="0" showAll="0" defaultSubtotal="0"/>
    <pivotField dataField="1" compact="0" numFmtId="164" outline="0" showAll="0" defaultSubtotal="0"/>
    <pivotField dataField="1" compact="0" numFmtId="164" outline="0" showAll="0" defaultSubtotal="0"/>
    <pivotField dataField="1" compact="0" numFmtId="164" outline="0" showAll="0" defaultSubtotal="0"/>
    <pivotField dataField="1" compact="0" numFmtId="164" outline="0" showAll="0" defaultSubtotal="0"/>
    <pivotField dataField="1" compact="0" numFmtId="164" outline="0" showAll="0" defaultSubtotal="0"/>
    <pivotField dataField="1" compact="0" numFmtId="164" outline="0" showAll="0" defaultSubtotal="0"/>
    <pivotField dataField="1" compact="0" numFmtId="164" outline="0" showAll="0" defaultSubtotal="0"/>
    <pivotField dataField="1" compact="0" numFmtId="164" outline="0" showAll="0" defaultSubtotal="0"/>
  </pivotFields>
  <rowFields count="1">
    <field x="0"/>
  </rowFields>
  <rowItems count="6">
    <i>
      <x v="22"/>
    </i>
    <i>
      <x v="23"/>
    </i>
    <i>
      <x v="24"/>
    </i>
    <i>
      <x v="25"/>
    </i>
    <i>
      <x v="26"/>
    </i>
    <i t="grand">
      <x/>
    </i>
  </rowItems>
  <colFields count="1">
    <field x="-2"/>
  </colFields>
  <colItems count="12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</colItems>
  <dataFields count="12">
    <dataField name="MEMBRO GERAL" fld="10" baseField="0" baseItem="10" numFmtId="165"/>
    <dataField name="EMPRESA" fld="11" baseField="0" baseItem="10" numFmtId="165"/>
    <dataField name="ADVOGADO DE DEFESA" fld="12" baseField="0" baseItem="10" numFmtId="165"/>
    <dataField name="PROPRIEDADE INTELECTUAL" fld="13" baseField="0" baseItem="10" numFmtId="165"/>
    <dataField name="FALÊNCIA" fld="14" baseField="0" baseItem="10" numFmtId="165"/>
    <dataField name="PESSOAL ADMINISTRATIVO" fld="15" baseField="0" baseItem="10" numFmtId="165"/>
    <dataField name="SÓCIO GERAL" fld="16" baseField="0" baseItem="3" numFmtId="165"/>
    <dataField name="NEGÓCIOS" fld="17" baseField="0" baseItem="10" numFmtId="165"/>
    <dataField name="LITIGANTE DE DEFESA" fld="18" baseField="0" baseItem="3" numFmtId="165"/>
    <dataField name="BANKRUPTCY  " fld="20" baseField="0" baseItem="10" numFmtId="165"/>
    <dataField name="INTELLECTUAL PROPERTY  " fld="19" baseField="0" baseItem="9" numFmtId="165"/>
    <dataField name="ADMIN STAFF  " fld="21" baseField="0" baseItem="10" numFmtId="165"/>
  </dataFields>
  <formats count="15">
    <format dxfId="2">
      <pivotArea outline="0" fieldPosition="0">
        <references count="1">
          <reference field="4294967294" count="1">
            <x v="0"/>
          </reference>
        </references>
      </pivotArea>
    </format>
    <format dxfId="3">
      <pivotArea outline="0" fieldPosition="0">
        <references count="1">
          <reference field="4294967294" count="1">
            <x v="1"/>
          </reference>
        </references>
      </pivotArea>
    </format>
    <format dxfId="4">
      <pivotArea outline="0" fieldPosition="0">
        <references count="1">
          <reference field="4294967294" count="1">
            <x v="2"/>
          </reference>
        </references>
      </pivotArea>
    </format>
    <format dxfId="5">
      <pivotArea outline="0" fieldPosition="0">
        <references count="1">
          <reference field="4294967294" count="1">
            <x v="3"/>
          </reference>
        </references>
      </pivotArea>
    </format>
    <format dxfId="6">
      <pivotArea outline="0" fieldPosition="0">
        <references count="1">
          <reference field="4294967294" count="1">
            <x v="4"/>
          </reference>
        </references>
      </pivotArea>
    </format>
    <format dxfId="7">
      <pivotArea dataOnly="0" labelOnly="1" outline="0" fieldPosition="0">
        <references count="1">
          <reference field="4294967294" count="6">
            <x v="0"/>
            <x v="1"/>
            <x v="2"/>
            <x v="3"/>
            <x v="4"/>
            <x v="5"/>
          </reference>
        </references>
      </pivotArea>
    </format>
    <format dxfId="8">
      <pivotArea outline="0" fieldPosition="0">
        <references count="1">
          <reference field="4294967294" count="1">
            <x v="6"/>
          </reference>
        </references>
      </pivotArea>
    </format>
    <format dxfId="9">
      <pivotArea outline="0" fieldPosition="0">
        <references count="1">
          <reference field="4294967294" count="1">
            <x v="7"/>
          </reference>
        </references>
      </pivotArea>
    </format>
    <format dxfId="10">
      <pivotArea outline="0" fieldPosition="0">
        <references count="1">
          <reference field="4294967294" count="1">
            <x v="8"/>
          </reference>
        </references>
      </pivotArea>
    </format>
    <format dxfId="11">
      <pivotArea outline="0" fieldPosition="0">
        <references count="1">
          <reference field="4294967294" count="1">
            <x v="9"/>
          </reference>
        </references>
      </pivotArea>
    </format>
    <format dxfId="12">
      <pivotArea outline="0" fieldPosition="0">
        <references count="1">
          <reference field="4294967294" count="1">
            <x v="11"/>
          </reference>
        </references>
      </pivotArea>
    </format>
    <format dxfId="13">
      <pivotArea outline="0" fieldPosition="0">
        <references count="1">
          <reference field="4294967294" count="1">
            <x v="10"/>
          </reference>
        </references>
      </pivotArea>
    </format>
    <format dxfId="14">
      <pivotArea dataOnly="0" labelOnly="1" outline="0" fieldPosition="0">
        <references count="1">
          <reference field="4294967294" count="6">
            <x v="6"/>
            <x v="7"/>
            <x v="8"/>
            <x v="9"/>
            <x v="10"/>
            <x v="11"/>
          </reference>
        </references>
      </pivotArea>
    </format>
    <format dxfId="15">
      <pivotArea field="0" type="button" dataOnly="0" labelOnly="1" outline="0" axis="axisRow" fieldPosition="0"/>
    </format>
    <format dxfId="1">
      <pivotArea outline="0" collapsedLevelsAreSubtotals="1" fieldPosition="0"/>
    </format>
  </formats>
  <chartFormats count="12">
    <chartFormat chart="4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4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4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  <chartFormat chart="4" format="4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4" format="5" series="1">
      <pivotArea type="data" outline="0" fieldPosition="0">
        <references count="1">
          <reference field="4294967294" count="1" selected="0">
            <x v="5"/>
          </reference>
        </references>
      </pivotArea>
    </chartFormat>
    <chartFormat chart="4" format="6" series="1">
      <pivotArea type="data" outline="0" fieldPosition="0">
        <references count="1">
          <reference field="4294967294" count="1" selected="0">
            <x v="6"/>
          </reference>
        </references>
      </pivotArea>
    </chartFormat>
    <chartFormat chart="4" format="7" series="1">
      <pivotArea type="data" outline="0" fieldPosition="0">
        <references count="1">
          <reference field="4294967294" count="1" selected="0">
            <x v="7"/>
          </reference>
        </references>
      </pivotArea>
    </chartFormat>
    <chartFormat chart="4" format="8" series="1">
      <pivotArea type="data" outline="0" fieldPosition="0">
        <references count="1">
          <reference field="4294967294" count="1" selected="0">
            <x v="8"/>
          </reference>
        </references>
      </pivotArea>
    </chartFormat>
    <chartFormat chart="4" format="9" series="1">
      <pivotArea type="data" outline="0" fieldPosition="0">
        <references count="1">
          <reference field="4294967294" count="1" selected="0">
            <x v="9"/>
          </reference>
        </references>
      </pivotArea>
    </chartFormat>
    <chartFormat chart="4" format="10" series="1">
      <pivotArea type="data" outline="0" fieldPosition="0">
        <references count="1">
          <reference field="4294967294" count="1" selected="0">
            <x v="10"/>
          </reference>
        </references>
      </pivotArea>
    </chartFormat>
    <chartFormat chart="4" format="11" series="1">
      <pivotArea type="data" outline="0" fieldPosition="0">
        <references count="1">
          <reference field="4294967294" count="1" selected="0">
            <x v="11"/>
          </reference>
        </references>
      </pivotArea>
    </chartFormat>
  </chartFormats>
  <pivotTableStyleInfo name="PivotStyleMedium14" showRowHeaders="1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altTextSummary="This PivotTable lists Project Names and calculated values for all items on PROJECT PARAMETERS worksheet, calculated by multiplying the hours duration on the PROJECT DETAILS worksheet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arameters" displayName="Parameters" ref="B4:I10" totalsRowShown="0" headerRowDxfId="310" dataDxfId="309" headerRowCellStyle="Normal">
  <autoFilter ref="B4:I10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00000000-0010-0000-0000-000001000000}" name="TIPO DE PROJETO" dataDxfId="308"/>
    <tableColumn id="2" xr3:uid="{00000000-0010-0000-0000-000002000000}" name="MEMBRO GERAL" dataDxfId="307"/>
    <tableColumn id="3" xr3:uid="{00000000-0010-0000-0000-000003000000}" name="ADVOGADO EMPRESARIAL" dataDxfId="306"/>
    <tableColumn id="4" xr3:uid="{00000000-0010-0000-0000-000004000000}" name="ADVOGADO DE DEFESA" dataDxfId="305"/>
    <tableColumn id="5" xr3:uid="{00000000-0010-0000-0000-000005000000}" name="ADVOGADO DE PROPRIEDADE INTELECTUAL" dataDxfId="304"/>
    <tableColumn id="6" xr3:uid="{00000000-0010-0000-0000-000006000000}" name="ADVOGADO DE FALÊNCIAS" dataDxfId="303"/>
    <tableColumn id="7" xr3:uid="{00000000-0010-0000-0000-000007000000}" name="PESSOAL ADMINISTRATIVO" dataDxfId="302"/>
    <tableColumn id="8" xr3:uid="{00000000-0010-0000-0000-000008000000}" name="TOTAL" dataDxfId="301">
      <calculatedColumnFormula>SUM(Parameters[[#This Row],[MEMBRO GERAL]:[PESSOAL ADMINISTRATIVO]])</calculatedColumnFormula>
    </tableColumn>
  </tableColumns>
  <tableStyleInfo name="TableStyleMedium20" showFirstColumn="0" showLastColumn="0" showRowStripes="1" showColumnStripes="0"/>
  <extLst>
    <ext xmlns:x14="http://schemas.microsoft.com/office/spreadsheetml/2009/9/main" uri="{504A1905-F514-4f6f-8877-14C23A59335A}">
      <x14:table altTextSummary="Enter Project Type, percentages for General Partner, Business Lawyer, Defense Litigator, Intellectual Property Lawyer, Bankruptcy Lawyer, and Admin Staff in this table. Total is auto calcul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Details" displayName="Details" ref="B4:W10" totalsRowCount="1" headerRowDxfId="300" dataCellStyle="Normal">
  <autoFilter ref="B4:W9" xr:uid="{00000000-0009-0000-0100-000002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</autoFilter>
  <tableColumns count="22">
    <tableColumn id="1" xr3:uid="{00000000-0010-0000-0100-000001000000}" name="NOME DO PROJETO" totalsRowLabel="TOTAL" dataDxfId="299" totalsRowDxfId="281" dataCellStyle="Normal"/>
    <tableColumn id="2" xr3:uid="{00000000-0010-0000-0100-000002000000}" name="TIPO DE PROJETO" dataDxfId="298" totalsRowDxfId="280" dataCellStyle="Normal"/>
    <tableColumn id="3" xr3:uid="{00000000-0010-0000-0100-000003000000}" name="INÍCIO ESPERADO" dataDxfId="259" totalsRowDxfId="279" dataCellStyle="Normal"/>
    <tableColumn id="4" xr3:uid="{00000000-0010-0000-0100-000004000000}" name="CHEGADA DE STAMMATO" dataDxfId="258" totalsRowDxfId="278" dataCellStyle="Normal"/>
    <tableColumn id="7" xr3:uid="{00000000-0010-0000-0100-000007000000}" name="INÍCIO REAL" dataDxfId="257" totalsRowDxfId="277" dataCellStyle="Normal"/>
    <tableColumn id="8" xr3:uid="{00000000-0010-0000-0100-000008000000}" name="CHEGADA ATUAL" dataDxfId="256" totalsRowDxfId="276" dataCellStyle="Normal"/>
    <tableColumn id="5" xr3:uid="{00000000-0010-0000-0100-000005000000}" name="TRABALHO ÁRDUO" totalsRowFunction="sum" dataDxfId="297" totalsRowDxfId="275" dataCellStyle="Normal"/>
    <tableColumn id="9" xr3:uid="{00000000-0010-0000-0100-000009000000}" name="TRABALHO REAL" totalsRowFunction="sum" dataDxfId="296" totalsRowDxfId="274" dataCellStyle="Normal"/>
    <tableColumn id="6" xr3:uid="{00000000-0010-0000-0100-000006000000}" name="DURAÇÃO DA STMATA" totalsRowFunction="sum" dataDxfId="295" totalsRowDxfId="273" dataCellStyle="Normal">
      <calculatedColumnFormula>DAYS360(Details[[#This Row],[INÍCIO ESPERADO]],Details[[#This Row],[CHEGADA DE STAMMATO]],FALSE)</calculatedColumnFormula>
    </tableColumn>
    <tableColumn id="10" xr3:uid="{00000000-0010-0000-0100-00000A000000}" name="DURAÇÃO EFETIVA" totalsRowFunction="sum" dataDxfId="294" totalsRowDxfId="272" dataCellStyle="Normal">
      <calculatedColumnFormula>DAYS360(Details[[#This Row],[INÍCIO REAL]],Details[[#This Row],[CHEGADA ATUAL]],FALSE)</calculatedColumnFormula>
    </tableColumn>
    <tableColumn id="11" xr3:uid="{00000000-0010-0000-0100-00000B000000}" name="GENERAL PARTNER" dataDxfId="293" totalsRowDxfId="271" dataCellStyle="Normal">
      <calculatedColumnFormula>INDEX(Parameters[],MATCH(Details[[#This Row],[TIPO DE PROJETO]],Parameters[TIPO DE PROJETO],0),MATCH(Details[[#Headers],[GENERAL PARTNER]],Parameters[#Headers],0))*INDEX('PARÂMETROS DO PROJETO'!$B$11:$H$11,1,MATCH(Details[[#Headers],[GENERAL PARTNER]],Parameters[#Headers],0))*Details[[#This Row],[TRABALHO ÁRDUO]]</calculatedColumnFormula>
    </tableColumn>
    <tableColumn id="12" xr3:uid="{00000000-0010-0000-0100-00000C000000}" name="BUSINESS LAWYER" dataDxfId="292" totalsRowDxfId="270" dataCellStyle="Normal">
      <calculatedColumnFormula>INDEX(Parameters[],MATCH(Details[[#This Row],[TIPO DE PROJETO]],Parameters[TIPO DE PROJETO],0),MATCH(Details[[#Headers],[BUSINESS LAWYER]],Parameters[#Headers],0))*INDEX('PARÂMETROS DO PROJETO'!$B$11:$H$11,1,MATCH(Details[[#Headers],[BUSINESS LAWYER]],Parameters[#Headers],0))*Details[[#This Row],[TRABALHO ÁRDUO]]</calculatedColumnFormula>
    </tableColumn>
    <tableColumn id="13" xr3:uid="{00000000-0010-0000-0100-00000D000000}" name="DEFENSE LITIGATOR" dataDxfId="291" totalsRowDxfId="269" dataCellStyle="Normal">
      <calculatedColumnFormula>INDEX(Parameters[],MATCH(Details[[#This Row],[TIPO DE PROJETO]],Parameters[TIPO DE PROJETO],0),MATCH(Details[[#Headers],[DEFENSE LITIGATOR]],Parameters[#Headers],0))*INDEX('PARÂMETROS DO PROJETO'!$B$11:$H$11,1,MATCH(Details[[#Headers],[DEFENSE LITIGATOR]],Parameters[#Headers],0))*Details[[#This Row],[TRABALHO ÁRDUO]]</calculatedColumnFormula>
    </tableColumn>
    <tableColumn id="14" xr3:uid="{00000000-0010-0000-0100-00000E000000}" name="INTELLECTUAL PROPERTY LAWYER" dataDxfId="290" totalsRowDxfId="268" dataCellStyle="Normal">
      <calculatedColumnFormula>INDEX(Parameters[],MATCH(Details[[#This Row],[TIPO DE PROJETO]],Parameters[TIPO DE PROJETO],0),MATCH(Details[[#Headers],[INTELLECTUAL PROPERTY LAWYER]],Parameters[#Headers],0))*INDEX('PARÂMETROS DO PROJETO'!$B$11:$H$11,1,MATCH(Details[[#Headers],[INTELLECTUAL PROPERTY LAWYER]],Parameters[#Headers],0))*Details[[#This Row],[TRABALHO ÁRDUO]]</calculatedColumnFormula>
    </tableColumn>
    <tableColumn id="15" xr3:uid="{00000000-0010-0000-0100-00000F000000}" name="BANKRUPTCY LAWYER" dataDxfId="289" totalsRowDxfId="267" dataCellStyle="Normal">
      <calculatedColumnFormula>INDEX(Parameters[],MATCH(Details[[#This Row],[TIPO DE PROJETO]],Parameters[TIPO DE PROJETO],0),MATCH(Details[[#Headers],[BANKRUPTCY LAWYER]],Parameters[#Headers],0))*INDEX('PARÂMETROS DO PROJETO'!$B$11:$H$11,1,MATCH(Details[[#Headers],[BANKRUPTCY LAWYER]],Parameters[#Headers],0))*Details[[#This Row],[TRABALHO ÁRDUO]]</calculatedColumnFormula>
    </tableColumn>
    <tableColumn id="16" xr3:uid="{00000000-0010-0000-0100-000010000000}" name="ADMIN STAFF" dataDxfId="288" totalsRowDxfId="266" dataCellStyle="Normal">
      <calculatedColumnFormula>INDEX(Parameters[],MATCH(Details[[#This Row],[TIPO DE PROJETO]],Parameters[TIPO DE PROJETO],0),MATCH(Details[[#Headers],[ADMIN STAFF]],Parameters[#Headers],0))*INDEX('PARÂMETROS DO PROJETO'!$B$11:$H$11,1,MATCH(Details[[#Headers],[ADMIN STAFF]],Parameters[#Headers],0))*Details[[#This Row],[TRABALHO ÁRDUO]]</calculatedColumnFormula>
    </tableColumn>
    <tableColumn id="17" xr3:uid="{00000000-0010-0000-0100-000011000000}" name="GENERAL PARTNER 2" dataDxfId="287" totalsRowDxfId="265" dataCellStyle="Normal">
      <calculatedColumnFormula>INDEX(Parameters[],MATCH(Details[[#This Row],[TIPO DE PROJETO]],Parameters[TIPO DE PROJETO],0),MATCH(Details[[#Headers],[GENERAL PARTNER]],Parameters[#Headers],0))*INDEX('PARÂMETROS DO PROJETO'!$B$11:$H$11,1,MATCH(Details[[#Headers],[GENERAL PARTNER]],Parameters[#Headers],0))*Details[[#This Row],[TRABALHO REAL]]</calculatedColumnFormula>
    </tableColumn>
    <tableColumn id="18" xr3:uid="{00000000-0010-0000-0100-000012000000}" name="BUSINESS LAWYER 2" dataDxfId="286" totalsRowDxfId="264" dataCellStyle="Normal">
      <calculatedColumnFormula>INDEX(Parameters[],MATCH(Details[[#This Row],[TIPO DE PROJETO]],Parameters[TIPO DE PROJETO],0),MATCH(Details[[#Headers],[BUSINESS LAWYER]],Parameters[#Headers],0))*INDEX('PARÂMETROS DO PROJETO'!$B$11:$H$11,1,MATCH(Details[[#Headers],[BUSINESS LAWYER]],Parameters[#Headers],0))*Details[[#This Row],[TRABALHO REAL]]</calculatedColumnFormula>
    </tableColumn>
    <tableColumn id="19" xr3:uid="{00000000-0010-0000-0100-000013000000}" name="DEFENSE LITIGATOR 2" dataDxfId="285" totalsRowDxfId="263" dataCellStyle="Normal">
      <calculatedColumnFormula>INDEX(Parameters[],MATCH(Details[[#This Row],[TIPO DE PROJETO]],Parameters[TIPO DE PROJETO],0),MATCH(Details[[#Headers],[DEFENSE LITIGATOR]],Parameters[#Headers],0))*INDEX('PARÂMETROS DO PROJETO'!$B$11:$H$11,1,MATCH(Details[[#Headers],[DEFENSE LITIGATOR]],Parameters[#Headers],0))*Details[[#This Row],[TRABALHO REAL]]</calculatedColumnFormula>
    </tableColumn>
    <tableColumn id="20" xr3:uid="{00000000-0010-0000-0100-000014000000}" name="INTELLECTUAL PROPERTY LAWYER 2" dataDxfId="284" totalsRowDxfId="262" dataCellStyle="Normal">
      <calculatedColumnFormula>INDEX(Parameters[],MATCH(Details[[#This Row],[TIPO DE PROJETO]],Parameters[TIPO DE PROJETO],0),MATCH(Details[[#Headers],[INTELLECTUAL PROPERTY LAWYER]],Parameters[#Headers],0))*INDEX('PARÂMETROS DO PROJETO'!$B$11:$H$11,1,MATCH(Details[[#Headers],[INTELLECTUAL PROPERTY LAWYER]],Parameters[#Headers],0))*Details[[#This Row],[TRABALHO REAL]]</calculatedColumnFormula>
    </tableColumn>
    <tableColumn id="21" xr3:uid="{00000000-0010-0000-0100-000015000000}" name="BANKRUPTCY LAWYER 2" dataDxfId="283" totalsRowDxfId="261" dataCellStyle="Normal">
      <calculatedColumnFormula>INDEX(Parameters[],MATCH(Details[[#This Row],[TIPO DE PROJETO]],Parameters[TIPO DE PROJETO],0),MATCH(Details[[#Headers],[BANKRUPTCY LAWYER]],Parameters[#Headers],0))*INDEX('PARÂMETROS DO PROJETO'!$B$11:$H$11,1,MATCH(Details[[#Headers],[BANKRUPTCY LAWYER]],Parameters[#Headers],0))*Details[[#This Row],[TRABALHO REAL]]</calculatedColumnFormula>
    </tableColumn>
    <tableColumn id="22" xr3:uid="{00000000-0010-0000-0100-000016000000}" name="ADMIN STAFF 2" dataDxfId="282" totalsRowDxfId="260" dataCellStyle="Normal">
      <calculatedColumnFormula>INDEX(Parameters[],MATCH(Details[[#This Row],[TIPO DE PROJETO]],Parameters[TIPO DE PROJETO],0),MATCH(Details[[#Headers],[ADMIN STAFF]],Parameters[#Headers],0))*INDEX('PARÂMETROS DO PROJETO'!$B$11:$H$11,1,MATCH(Details[[#Headers],[ADMIN STAFF]],Parameters[#Headers],0))*Details[[#This Row],[TRABALHO REAL]]</calculatedColumnFormula>
    </tableColumn>
  </tableColumns>
  <tableStyleInfo name="TableStyleMedium10" showFirstColumn="0" showLastColumn="0" showRowStripes="1" showColumnStripes="0"/>
  <extLst>
    <ext xmlns:x14="http://schemas.microsoft.com/office/spreadsheetml/2009/9/main" uri="{504A1905-F514-4f6f-8877-14C23A59335A}">
      <x14:table altTextSummary="Enter Project Name, Estimated Start &amp; Finish dates, Actual Start &amp; Finish dates, and Estimated &amp; Actual Work in this table. Select Project Type. Estimated &amp; Actual Duration and Totals are auto calculated"/>
    </ext>
  </extLst>
</table>
</file>

<file path=xl/theme/theme1.xml><?xml version="1.0" encoding="utf-8"?>
<a:theme xmlns:a="http://schemas.openxmlformats.org/drawingml/2006/main" name="MarketingProjectPlan">
  <a:themeElements>
    <a:clrScheme name="MarketingProjectPlan_colors">
      <a:dk1>
        <a:srgbClr val="000000"/>
      </a:dk1>
      <a:lt1>
        <a:srgbClr val="FFFFFF"/>
      </a:lt1>
      <a:dk2>
        <a:srgbClr val="636466"/>
      </a:dk2>
      <a:lt2>
        <a:srgbClr val="F2F2F2"/>
      </a:lt2>
      <a:accent1>
        <a:srgbClr val="BE870E"/>
      </a:accent1>
      <a:accent2>
        <a:srgbClr val="1A86B6"/>
      </a:accent2>
      <a:accent3>
        <a:srgbClr val="5F781B"/>
      </a:accent3>
      <a:accent4>
        <a:srgbClr val="C45808"/>
      </a:accent4>
      <a:accent5>
        <a:srgbClr val="6B3489"/>
      </a:accent5>
      <a:accent6>
        <a:srgbClr val="C2344E"/>
      </a:accent6>
      <a:hlink>
        <a:srgbClr val="3778A9"/>
      </a:hlink>
      <a:folHlink>
        <a:srgbClr val="6B3489"/>
      </a:folHlink>
    </a:clrScheme>
    <a:fontScheme name="Invoice with Sales Tax">
      <a:majorFont>
        <a:latin typeface="Tahoma"/>
        <a:ea typeface=""/>
        <a:cs typeface=""/>
      </a:majorFont>
      <a:minorFont>
        <a:latin typeface="Cambri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theme="9"/>
    <pageSetUpPr autoPageBreaks="0" fitToPage="1"/>
  </sheetPr>
  <dimension ref="A1:I20"/>
  <sheetViews>
    <sheetView showGridLines="0" tabSelected="1" workbookViewId="0">
      <selection activeCell="I11" sqref="I11"/>
    </sheetView>
  </sheetViews>
  <sheetFormatPr baseColWidth="10" defaultColWidth="9.109375" defaultRowHeight="13.8" x14ac:dyDescent="0.25"/>
  <cols>
    <col min="1" max="1" width="1.88671875" style="10" customWidth="1"/>
    <col min="2" max="2" width="36.6640625" style="4" customWidth="1"/>
    <col min="3" max="3" width="21.44140625" style="4" bestFit="1" customWidth="1"/>
    <col min="4" max="4" width="20.88671875" style="4" bestFit="1" customWidth="1"/>
    <col min="5" max="5" width="22.44140625" style="4" bestFit="1" customWidth="1"/>
    <col min="6" max="6" width="33.21875" style="4" customWidth="1"/>
    <col min="7" max="7" width="17.77734375" style="4" customWidth="1"/>
    <col min="8" max="8" width="20" style="4" customWidth="1"/>
    <col min="9" max="9" width="11" style="4" customWidth="1"/>
    <col min="10" max="16384" width="9.109375" style="4"/>
  </cols>
  <sheetData>
    <row r="1" spans="1:9" ht="35.4" customHeight="1" x14ac:dyDescent="0.25">
      <c r="A1" s="10" t="s">
        <v>15</v>
      </c>
      <c r="B1" s="20" t="s">
        <v>30</v>
      </c>
      <c r="C1" s="19"/>
      <c r="D1" s="19"/>
      <c r="E1" s="19"/>
      <c r="F1" s="19"/>
      <c r="G1" s="19"/>
      <c r="H1" s="19"/>
      <c r="I1" s="19"/>
    </row>
    <row r="2" spans="1:9" ht="20.399999999999999" x14ac:dyDescent="0.35">
      <c r="A2" s="10" t="s">
        <v>16</v>
      </c>
      <c r="B2" s="2" t="s">
        <v>31</v>
      </c>
      <c r="C2" s="2"/>
      <c r="D2" s="2"/>
      <c r="E2" s="2"/>
      <c r="F2" s="2"/>
      <c r="G2" s="2"/>
      <c r="H2" s="2"/>
      <c r="I2" s="2"/>
    </row>
    <row r="3" spans="1:9" ht="14.4" customHeight="1" x14ac:dyDescent="0.25">
      <c r="A3" s="10" t="s">
        <v>18</v>
      </c>
      <c r="B3" s="7"/>
    </row>
    <row r="4" spans="1:9" ht="26.4" x14ac:dyDescent="0.25">
      <c r="A4" s="10" t="s">
        <v>22</v>
      </c>
      <c r="B4" s="8" t="s">
        <v>32</v>
      </c>
      <c r="C4" s="8" t="s">
        <v>40</v>
      </c>
      <c r="D4" s="8" t="s">
        <v>41</v>
      </c>
      <c r="E4" s="8" t="s">
        <v>42</v>
      </c>
      <c r="F4" s="8" t="s">
        <v>43</v>
      </c>
      <c r="G4" s="8" t="s">
        <v>44</v>
      </c>
      <c r="H4" s="8" t="s">
        <v>45</v>
      </c>
      <c r="I4" s="8" t="s">
        <v>46</v>
      </c>
    </row>
    <row r="5" spans="1:9" x14ac:dyDescent="0.25">
      <c r="B5" s="1" t="s">
        <v>33</v>
      </c>
      <c r="C5" s="5">
        <v>0.1</v>
      </c>
      <c r="D5" s="5">
        <v>0.4</v>
      </c>
      <c r="E5" s="5">
        <v>0</v>
      </c>
      <c r="F5" s="5">
        <v>0</v>
      </c>
      <c r="G5" s="5">
        <v>0</v>
      </c>
      <c r="H5" s="5">
        <v>0.5</v>
      </c>
      <c r="I5" s="6">
        <f>SUM(Parameters[[#This Row],[MEMBRO GERAL]:[PESSOAL ADMINISTRATIVO]])</f>
        <v>1</v>
      </c>
    </row>
    <row r="6" spans="1:9" x14ac:dyDescent="0.25">
      <c r="B6" s="1" t="s">
        <v>34</v>
      </c>
      <c r="C6" s="5">
        <v>0.1</v>
      </c>
      <c r="D6" s="5">
        <v>0.4</v>
      </c>
      <c r="E6" s="5">
        <v>0</v>
      </c>
      <c r="F6" s="5">
        <v>0.1</v>
      </c>
      <c r="G6" s="5">
        <v>0</v>
      </c>
      <c r="H6" s="5">
        <v>0.4</v>
      </c>
      <c r="I6" s="6">
        <f>SUM(Parameters[[#This Row],[MEMBRO GERAL]:[PESSOAL ADMINISTRATIVO]])</f>
        <v>1</v>
      </c>
    </row>
    <row r="7" spans="1:9" x14ac:dyDescent="0.25">
      <c r="B7" s="1" t="s">
        <v>35</v>
      </c>
      <c r="C7" s="5">
        <v>0.2</v>
      </c>
      <c r="D7" s="5">
        <v>0</v>
      </c>
      <c r="E7" s="5">
        <v>0.5</v>
      </c>
      <c r="F7" s="5">
        <v>0</v>
      </c>
      <c r="G7" s="5">
        <v>0</v>
      </c>
      <c r="H7" s="5">
        <v>0.3</v>
      </c>
      <c r="I7" s="6">
        <f>SUM(Parameters[[#This Row],[MEMBRO GERAL]:[PESSOAL ADMINISTRATIVO]])</f>
        <v>1</v>
      </c>
    </row>
    <row r="8" spans="1:9" x14ac:dyDescent="0.25">
      <c r="B8" s="1" t="s">
        <v>36</v>
      </c>
      <c r="C8" s="5">
        <v>0.1</v>
      </c>
      <c r="D8" s="5">
        <v>0</v>
      </c>
      <c r="E8" s="5">
        <v>0</v>
      </c>
      <c r="F8" s="5">
        <v>0.6</v>
      </c>
      <c r="G8" s="5">
        <v>0</v>
      </c>
      <c r="H8" s="5">
        <v>0.3</v>
      </c>
      <c r="I8" s="6">
        <f>SUM(Parameters[[#This Row],[MEMBRO GERAL]:[PESSOAL ADMINISTRATIVO]])</f>
        <v>1</v>
      </c>
    </row>
    <row r="9" spans="1:9" x14ac:dyDescent="0.25">
      <c r="B9" s="1" t="s">
        <v>37</v>
      </c>
      <c r="C9" s="5">
        <v>0.2</v>
      </c>
      <c r="D9" s="5">
        <v>0.1</v>
      </c>
      <c r="E9" s="5">
        <v>0.4</v>
      </c>
      <c r="F9" s="5">
        <v>0</v>
      </c>
      <c r="G9" s="5">
        <v>0</v>
      </c>
      <c r="H9" s="5">
        <v>0.3</v>
      </c>
      <c r="I9" s="6">
        <f>SUM(Parameters[[#This Row],[MEMBRO GERAL]:[PESSOAL ADMINISTRATIVO]])</f>
        <v>1</v>
      </c>
    </row>
    <row r="10" spans="1:9" x14ac:dyDescent="0.25">
      <c r="B10" s="1" t="s">
        <v>38</v>
      </c>
      <c r="C10" s="5">
        <v>0.1</v>
      </c>
      <c r="D10" s="5">
        <v>0.2</v>
      </c>
      <c r="E10" s="5">
        <v>0</v>
      </c>
      <c r="F10" s="5">
        <v>0</v>
      </c>
      <c r="G10" s="5">
        <v>0.4</v>
      </c>
      <c r="H10" s="5">
        <v>0.3</v>
      </c>
      <c r="I10" s="6">
        <f>SUM(Parameters[[#This Row],[MEMBRO GERAL]:[PESSOAL ADMINISTRATIVO]])</f>
        <v>1</v>
      </c>
    </row>
    <row r="11" spans="1:9" ht="15" x14ac:dyDescent="0.25">
      <c r="A11" s="18" t="s">
        <v>23</v>
      </c>
      <c r="B11" s="28" t="s">
        <v>39</v>
      </c>
      <c r="C11" s="36">
        <v>350</v>
      </c>
      <c r="D11" s="36">
        <v>250</v>
      </c>
      <c r="E11" s="36">
        <v>300</v>
      </c>
      <c r="F11" s="36">
        <v>275</v>
      </c>
      <c r="G11" s="36">
        <v>225</v>
      </c>
      <c r="H11" s="36">
        <v>125</v>
      </c>
      <c r="I11" s="5"/>
    </row>
    <row r="13" spans="1:9" x14ac:dyDescent="0.25">
      <c r="A13" s="10" t="s">
        <v>24</v>
      </c>
      <c r="B13" s="10"/>
      <c r="C13" s="10"/>
      <c r="D13" s="10"/>
      <c r="E13" s="10"/>
      <c r="F13" s="10"/>
      <c r="G13" s="10"/>
      <c r="H13" s="10"/>
      <c r="I13" s="10"/>
    </row>
    <row r="14" spans="1:9" x14ac:dyDescent="0.25">
      <c r="B14" s="10"/>
      <c r="C14" s="10" t="s">
        <v>40</v>
      </c>
      <c r="D14" s="10" t="s">
        <v>51</v>
      </c>
      <c r="E14" s="10" t="s">
        <v>42</v>
      </c>
      <c r="F14" s="10" t="s">
        <v>52</v>
      </c>
      <c r="G14" s="10" t="s">
        <v>53</v>
      </c>
      <c r="H14" s="10" t="s">
        <v>45</v>
      </c>
      <c r="I14" s="10"/>
    </row>
    <row r="15" spans="1:9" x14ac:dyDescent="0.25">
      <c r="B15" s="10" t="s">
        <v>47</v>
      </c>
      <c r="C15" s="11" t="e">
        <f>SUBTOTAL(109,Details[GENERAL PARTNER])</f>
        <v>#N/A</v>
      </c>
      <c r="D15" s="11" t="e">
        <f>SUBTOTAL(109,Details[BUSINESS LAWYER])</f>
        <v>#N/A</v>
      </c>
      <c r="E15" s="11" t="e">
        <f>SUBTOTAL(109,Details[DEFENSE LITIGATOR])</f>
        <v>#N/A</v>
      </c>
      <c r="F15" s="11" t="e">
        <f>SUBTOTAL(109,Details[INTELLECTUAL PROPERTY LAWYER])</f>
        <v>#N/A</v>
      </c>
      <c r="G15" s="11" t="e">
        <f>SUBTOTAL(109,Details[BANKRUPTCY LAWYER])</f>
        <v>#N/A</v>
      </c>
      <c r="H15" s="11" t="e">
        <f>SUBTOTAL(109,Details[ADMIN STAFF])</f>
        <v>#N/A</v>
      </c>
      <c r="I15" s="10"/>
    </row>
    <row r="16" spans="1:9" x14ac:dyDescent="0.25">
      <c r="B16" s="10" t="s">
        <v>48</v>
      </c>
      <c r="C16" s="11" t="e">
        <f>SUBTOTAL(109,Details[GENERAL PARTNER 2])</f>
        <v>#N/A</v>
      </c>
      <c r="D16" s="11" t="e">
        <f>SUBTOTAL(109,Details[BUSINESS LAWYER 2])</f>
        <v>#N/A</v>
      </c>
      <c r="E16" s="11" t="e">
        <f>SUBTOTAL(109,Details[DEFENSE LITIGATOR 2])</f>
        <v>#N/A</v>
      </c>
      <c r="F16" s="11" t="e">
        <f>SUBTOTAL(109,Details[INTELLECTUAL PROPERTY LAWYER 2])</f>
        <v>#N/A</v>
      </c>
      <c r="G16" s="11" t="e">
        <f>SUBTOTAL(109,Details[BANKRUPTCY LAWYER 2])</f>
        <v>#N/A</v>
      </c>
      <c r="H16" s="11" t="e">
        <f>SUBTOTAL(109,Details[ADMIN STAFF 2])</f>
        <v>#N/A</v>
      </c>
      <c r="I16" s="10"/>
    </row>
    <row r="17" spans="2:9" x14ac:dyDescent="0.25">
      <c r="B17" s="10" t="s">
        <v>49</v>
      </c>
      <c r="C17" s="12" t="e">
        <f>C15/$C$11</f>
        <v>#N/A</v>
      </c>
      <c r="D17" s="12" t="e">
        <f t="shared" ref="D17:H17" si="0">D15/$C$11</f>
        <v>#N/A</v>
      </c>
      <c r="E17" s="12" t="e">
        <f t="shared" si="0"/>
        <v>#N/A</v>
      </c>
      <c r="F17" s="12" t="e">
        <f t="shared" si="0"/>
        <v>#N/A</v>
      </c>
      <c r="G17" s="12" t="e">
        <f t="shared" si="0"/>
        <v>#N/A</v>
      </c>
      <c r="H17" s="12" t="e">
        <f t="shared" si="0"/>
        <v>#N/A</v>
      </c>
      <c r="I17" s="10"/>
    </row>
    <row r="18" spans="2:9" x14ac:dyDescent="0.25">
      <c r="B18" s="10" t="s">
        <v>50</v>
      </c>
      <c r="C18" s="12" t="e">
        <f>C16/$C$11</f>
        <v>#N/A</v>
      </c>
      <c r="D18" s="12" t="e">
        <f>D16/$C$11</f>
        <v>#N/A</v>
      </c>
      <c r="E18" s="12" t="e">
        <f>E16/$C$11</f>
        <v>#N/A</v>
      </c>
      <c r="F18" s="12" t="e">
        <f>F16/$C$11</f>
        <v>#N/A</v>
      </c>
      <c r="G18" s="12" t="e">
        <f>G16/$C$11</f>
        <v>#N/A</v>
      </c>
      <c r="H18" s="12" t="e">
        <f>H16/$C$11</f>
        <v>#N/A</v>
      </c>
      <c r="I18" s="10"/>
    </row>
    <row r="19" spans="2:9" x14ac:dyDescent="0.25">
      <c r="B19" s="13"/>
      <c r="C19" s="13"/>
      <c r="D19" s="13"/>
      <c r="E19" s="13"/>
      <c r="F19" s="13"/>
      <c r="G19" s="13"/>
      <c r="H19" s="13"/>
      <c r="I19" s="13"/>
    </row>
    <row r="20" spans="2:9" x14ac:dyDescent="0.25">
      <c r="B20" s="13"/>
      <c r="C20" s="13"/>
      <c r="D20" s="13"/>
      <c r="E20" s="13"/>
      <c r="F20" s="13"/>
      <c r="G20" s="13"/>
      <c r="H20" s="13"/>
      <c r="I20" s="13"/>
    </row>
  </sheetData>
  <printOptions horizontalCentered="1"/>
  <pageMargins left="0.4" right="0.4" top="0.4" bottom="0.4" header="0.3" footer="0.3"/>
  <pageSetup scale="82" orientation="landscape" horizontalDpi="4294967293" verticalDpi="0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theme="5"/>
    <pageSetUpPr fitToPage="1"/>
  </sheetPr>
  <dimension ref="A1:AC10"/>
  <sheetViews>
    <sheetView showGridLines="0" topLeftCell="A2" workbookViewId="0">
      <selection activeCell="K11" sqref="K11"/>
    </sheetView>
  </sheetViews>
  <sheetFormatPr baseColWidth="10" defaultColWidth="9.109375" defaultRowHeight="13.8" x14ac:dyDescent="0.25"/>
  <cols>
    <col min="1" max="1" width="1.88671875" style="10" customWidth="1"/>
    <col min="2" max="2" width="25.5546875" style="1" customWidth="1"/>
    <col min="3" max="3" width="33.33203125" style="1" customWidth="1"/>
    <col min="4" max="7" width="21.109375" style="1" customWidth="1"/>
    <col min="8" max="11" width="13.33203125" style="1" customWidth="1"/>
    <col min="12" max="13" width="10" style="1" hidden="1" customWidth="1"/>
    <col min="14" max="14" width="10.33203125" style="1" hidden="1" customWidth="1"/>
    <col min="15" max="15" width="20.6640625" style="1" hidden="1" customWidth="1"/>
    <col min="16" max="16" width="14.88671875" style="1" hidden="1" customWidth="1"/>
    <col min="17" max="17" width="7.109375" style="1" hidden="1" customWidth="1"/>
    <col min="18" max="19" width="12.33203125" style="1" hidden="1" customWidth="1"/>
    <col min="20" max="20" width="12.5546875" style="1" hidden="1" customWidth="1"/>
    <col min="21" max="21" width="16.44140625" style="1" hidden="1" customWidth="1"/>
    <col min="22" max="22" width="14.5546875" style="1" hidden="1" customWidth="1"/>
    <col min="23" max="23" width="15.44140625" style="1" hidden="1" customWidth="1"/>
    <col min="24" max="24" width="2.6640625" style="1" customWidth="1"/>
    <col min="25" max="16384" width="9.109375" style="1"/>
  </cols>
  <sheetData>
    <row r="1" spans="1:29" ht="35.4" customHeight="1" x14ac:dyDescent="0.25">
      <c r="A1" s="10" t="s">
        <v>19</v>
      </c>
      <c r="B1" s="22" t="s">
        <v>30</v>
      </c>
      <c r="C1" s="22"/>
      <c r="D1" s="22"/>
      <c r="E1" s="22"/>
      <c r="F1" s="22"/>
      <c r="G1" s="22"/>
      <c r="H1" s="22"/>
      <c r="I1" s="22"/>
      <c r="J1" s="22"/>
      <c r="K1" s="22"/>
    </row>
    <row r="2" spans="1:29" ht="20.399999999999999" x14ac:dyDescent="0.35">
      <c r="A2" s="10" t="s">
        <v>25</v>
      </c>
      <c r="B2" s="2" t="s">
        <v>31</v>
      </c>
      <c r="C2" s="2"/>
      <c r="D2" s="2"/>
      <c r="E2" s="2"/>
      <c r="F2" s="2"/>
      <c r="G2" s="2"/>
      <c r="H2" s="2"/>
      <c r="I2" s="2"/>
      <c r="J2" s="2"/>
      <c r="K2" s="2"/>
      <c r="Y2" s="29"/>
      <c r="Z2" s="30"/>
      <c r="AA2" s="30"/>
      <c r="AB2" s="30"/>
      <c r="AC2" s="30"/>
    </row>
    <row r="3" spans="1:29" s="17" customFormat="1" ht="29.25" customHeight="1" x14ac:dyDescent="0.25">
      <c r="A3" s="18" t="s">
        <v>17</v>
      </c>
      <c r="B3" s="16"/>
      <c r="C3" s="16"/>
      <c r="D3" s="16"/>
      <c r="E3" s="16"/>
      <c r="F3" s="16"/>
      <c r="G3" s="16"/>
      <c r="H3" s="16"/>
      <c r="I3" s="16"/>
      <c r="J3" s="16"/>
      <c r="K3" s="16"/>
      <c r="Y3" s="30"/>
      <c r="Z3" s="30"/>
      <c r="AA3" s="30"/>
      <c r="AB3" s="30"/>
      <c r="AC3" s="30"/>
    </row>
    <row r="4" spans="1:29" ht="39.6" x14ac:dyDescent="0.25">
      <c r="A4" s="18" t="s">
        <v>26</v>
      </c>
      <c r="B4" s="23" t="s">
        <v>54</v>
      </c>
      <c r="C4" s="23" t="s">
        <v>32</v>
      </c>
      <c r="D4" s="23" t="s">
        <v>60</v>
      </c>
      <c r="E4" s="23" t="s">
        <v>61</v>
      </c>
      <c r="F4" s="23" t="s">
        <v>62</v>
      </c>
      <c r="G4" s="23" t="s">
        <v>63</v>
      </c>
      <c r="H4" s="23" t="s">
        <v>64</v>
      </c>
      <c r="I4" s="23" t="s">
        <v>65</v>
      </c>
      <c r="J4" s="23" t="s">
        <v>66</v>
      </c>
      <c r="K4" s="23" t="s">
        <v>67</v>
      </c>
      <c r="L4" s="14" t="s">
        <v>1</v>
      </c>
      <c r="M4" s="14" t="s">
        <v>2</v>
      </c>
      <c r="N4" s="14" t="s">
        <v>3</v>
      </c>
      <c r="O4" s="14" t="s">
        <v>4</v>
      </c>
      <c r="P4" s="14" t="s">
        <v>5</v>
      </c>
      <c r="Q4" s="14" t="s">
        <v>0</v>
      </c>
      <c r="R4" s="15" t="s">
        <v>6</v>
      </c>
      <c r="S4" s="15" t="s">
        <v>7</v>
      </c>
      <c r="T4" s="15" t="s">
        <v>8</v>
      </c>
      <c r="U4" s="15" t="s">
        <v>12</v>
      </c>
      <c r="V4" s="15" t="s">
        <v>9</v>
      </c>
      <c r="W4" s="15" t="s">
        <v>10</v>
      </c>
      <c r="Y4" s="30"/>
      <c r="Z4" s="30"/>
      <c r="AA4" s="30"/>
      <c r="AB4" s="30"/>
      <c r="AC4" s="30"/>
    </row>
    <row r="5" spans="1:29" s="27" customFormat="1" ht="34.799999999999997" customHeight="1" x14ac:dyDescent="0.25">
      <c r="A5" s="24"/>
      <c r="B5" s="25" t="s">
        <v>55</v>
      </c>
      <c r="C5" s="25" t="s">
        <v>33</v>
      </c>
      <c r="D5" s="37">
        <f ca="1">TODAY()</f>
        <v>46037</v>
      </c>
      <c r="E5" s="37">
        <f ca="1">TODAY()+60</f>
        <v>46097</v>
      </c>
      <c r="F5" s="37">
        <f ca="1">TODAY()+10</f>
        <v>46047</v>
      </c>
      <c r="G5" s="37">
        <f ca="1">TODAY()+65</f>
        <v>46102</v>
      </c>
      <c r="H5" s="25">
        <v>200</v>
      </c>
      <c r="I5" s="25">
        <v>220</v>
      </c>
      <c r="J5" s="25">
        <f ca="1">DAYS360(Details[[#This Row],[INÍCIO ESPERADO]],Details[[#This Row],[CHEGADA DE STAMMATO]],FALSE)</f>
        <v>61</v>
      </c>
      <c r="K5" s="25">
        <f ca="1">DAYS360(Details[[#This Row],[INÍCIO REAL]],Details[[#This Row],[CHEGADA ATUAL]],FALSE)</f>
        <v>56</v>
      </c>
      <c r="L5" s="26" t="e">
        <f>INDEX(Parameters[],MATCH(Details[[#This Row],[TIPO DE PROJETO]],Parameters[TIPO DE PROJETO],0),MATCH(Details[[#Headers],[GENERAL PARTNER]],Parameters[#Headers],0))*INDEX('PARÂMETROS DO PROJETO'!$B$11:$H$11,1,MATCH(Details[[#Headers],[GENERAL PARTNER]],Parameters[#Headers],0))*Details[[#This Row],[TRABALHO ÁRDUO]]</f>
        <v>#N/A</v>
      </c>
      <c r="M5" s="26" t="e">
        <f>INDEX(Parameters[],MATCH(Details[[#This Row],[TIPO DE PROJETO]],Parameters[TIPO DE PROJETO],0),MATCH(Details[[#Headers],[BUSINESS LAWYER]],Parameters[#Headers],0))*INDEX('PARÂMETROS DO PROJETO'!$B$11:$H$11,1,MATCH(Details[[#Headers],[BUSINESS LAWYER]],Parameters[#Headers],0))*Details[[#This Row],[TRABALHO ÁRDUO]]</f>
        <v>#N/A</v>
      </c>
      <c r="N5" s="26" t="e">
        <f>INDEX(Parameters[],MATCH(Details[[#This Row],[TIPO DE PROJETO]],Parameters[TIPO DE PROJETO],0),MATCH(Details[[#Headers],[DEFENSE LITIGATOR]],Parameters[#Headers],0))*INDEX('PARÂMETROS DO PROJETO'!$B$11:$H$11,1,MATCH(Details[[#Headers],[DEFENSE LITIGATOR]],Parameters[#Headers],0))*Details[[#This Row],[TRABALHO ÁRDUO]]</f>
        <v>#N/A</v>
      </c>
      <c r="O5" s="26" t="e">
        <f>INDEX(Parameters[],MATCH(Details[[#This Row],[TIPO DE PROJETO]],Parameters[TIPO DE PROJETO],0),MATCH(Details[[#Headers],[INTELLECTUAL PROPERTY LAWYER]],Parameters[#Headers],0))*INDEX('PARÂMETROS DO PROJETO'!$B$11:$H$11,1,MATCH(Details[[#Headers],[INTELLECTUAL PROPERTY LAWYER]],Parameters[#Headers],0))*Details[[#This Row],[TRABALHO ÁRDUO]]</f>
        <v>#N/A</v>
      </c>
      <c r="P5" s="26" t="e">
        <f>INDEX(Parameters[],MATCH(Details[[#This Row],[TIPO DE PROJETO]],Parameters[TIPO DE PROJETO],0),MATCH(Details[[#Headers],[BANKRUPTCY LAWYER]],Parameters[#Headers],0))*INDEX('PARÂMETROS DO PROJETO'!$B$11:$H$11,1,MATCH(Details[[#Headers],[BANKRUPTCY LAWYER]],Parameters[#Headers],0))*Details[[#This Row],[TRABALHO ÁRDUO]]</f>
        <v>#N/A</v>
      </c>
      <c r="Q5" s="26" t="e">
        <f>INDEX(Parameters[],MATCH(Details[[#This Row],[TIPO DE PROJETO]],Parameters[TIPO DE PROJETO],0),MATCH(Details[[#Headers],[ADMIN STAFF]],Parameters[#Headers],0))*INDEX('PARÂMETROS DO PROJETO'!$B$11:$H$11,1,MATCH(Details[[#Headers],[ADMIN STAFF]],Parameters[#Headers],0))*Details[[#This Row],[TRABALHO ÁRDUO]]</f>
        <v>#N/A</v>
      </c>
      <c r="R5" s="26" t="e">
        <f>INDEX(Parameters[],MATCH(Details[[#This Row],[TIPO DE PROJETO]],Parameters[TIPO DE PROJETO],0),MATCH(Details[[#Headers],[GENERAL PARTNER]],Parameters[#Headers],0))*INDEX('PARÂMETROS DO PROJETO'!$B$11:$H$11,1,MATCH(Details[[#Headers],[GENERAL PARTNER]],Parameters[#Headers],0))*Details[[#This Row],[TRABALHO REAL]]</f>
        <v>#N/A</v>
      </c>
      <c r="S5" s="26" t="e">
        <f>INDEX(Parameters[],MATCH(Details[[#This Row],[TIPO DE PROJETO]],Parameters[TIPO DE PROJETO],0),MATCH(Details[[#Headers],[BUSINESS LAWYER]],Parameters[#Headers],0))*INDEX('PARÂMETROS DO PROJETO'!$B$11:$H$11,1,MATCH(Details[[#Headers],[BUSINESS LAWYER]],Parameters[#Headers],0))*Details[[#This Row],[TRABALHO REAL]]</f>
        <v>#N/A</v>
      </c>
      <c r="T5" s="26" t="e">
        <f>INDEX(Parameters[],MATCH(Details[[#This Row],[TIPO DE PROJETO]],Parameters[TIPO DE PROJETO],0),MATCH(Details[[#Headers],[DEFENSE LITIGATOR]],Parameters[#Headers],0))*INDEX('PARÂMETROS DO PROJETO'!$B$11:$H$11,1,MATCH(Details[[#Headers],[DEFENSE LITIGATOR]],Parameters[#Headers],0))*Details[[#This Row],[TRABALHO REAL]]</f>
        <v>#N/A</v>
      </c>
      <c r="U5" s="26" t="e">
        <f>INDEX(Parameters[],MATCH(Details[[#This Row],[TIPO DE PROJETO]],Parameters[TIPO DE PROJETO],0),MATCH(Details[[#Headers],[INTELLECTUAL PROPERTY LAWYER]],Parameters[#Headers],0))*INDEX('PARÂMETROS DO PROJETO'!$B$11:$H$11,1,MATCH(Details[[#Headers],[INTELLECTUAL PROPERTY LAWYER]],Parameters[#Headers],0))*Details[[#This Row],[TRABALHO REAL]]</f>
        <v>#N/A</v>
      </c>
      <c r="V5" s="26" t="e">
        <f>INDEX(Parameters[],MATCH(Details[[#This Row],[TIPO DE PROJETO]],Parameters[TIPO DE PROJETO],0),MATCH(Details[[#Headers],[BANKRUPTCY LAWYER]],Parameters[#Headers],0))*INDEX('PARÂMETROS DO PROJETO'!$B$11:$H$11,1,MATCH(Details[[#Headers],[BANKRUPTCY LAWYER]],Parameters[#Headers],0))*Details[[#This Row],[TRABALHO REAL]]</f>
        <v>#N/A</v>
      </c>
      <c r="W5" s="26" t="e">
        <f>INDEX(Parameters[],MATCH(Details[[#This Row],[TIPO DE PROJETO]],Parameters[TIPO DE PROJETO],0),MATCH(Details[[#Headers],[ADMIN STAFF]],Parameters[#Headers],0))*INDEX('PARÂMETROS DO PROJETO'!$B$11:$H$11,1,MATCH(Details[[#Headers],[ADMIN STAFF]],Parameters[#Headers],0))*Details[[#This Row],[TRABALHO REAL]]</f>
        <v>#N/A</v>
      </c>
      <c r="Y5" s="30"/>
      <c r="Z5" s="30"/>
      <c r="AA5" s="30"/>
      <c r="AB5" s="30"/>
      <c r="AC5" s="30"/>
    </row>
    <row r="6" spans="1:29" s="27" customFormat="1" ht="34.799999999999997" customHeight="1" x14ac:dyDescent="0.25">
      <c r="A6" s="24"/>
      <c r="B6" s="25" t="s">
        <v>56</v>
      </c>
      <c r="C6" s="25" t="s">
        <v>34</v>
      </c>
      <c r="D6" s="37">
        <f ca="1">TODAY()+30</f>
        <v>46067</v>
      </c>
      <c r="E6" s="37">
        <f ca="1">TODAY()+100</f>
        <v>46137</v>
      </c>
      <c r="F6" s="37">
        <f ca="1">TODAY()+40</f>
        <v>46077</v>
      </c>
      <c r="G6" s="37">
        <f ca="1">TODAY()+110</f>
        <v>46147</v>
      </c>
      <c r="H6" s="25">
        <v>400</v>
      </c>
      <c r="I6" s="25">
        <v>390</v>
      </c>
      <c r="J6" s="25">
        <f ca="1">DAYS360(Details[[#This Row],[INÍCIO ESPERADO]],Details[[#This Row],[CHEGADA DE STAMMATO]],FALSE)</f>
        <v>71</v>
      </c>
      <c r="K6" s="25">
        <f ca="1">DAYS360(Details[[#This Row],[INÍCIO REAL]],Details[[#This Row],[CHEGADA ATUAL]],FALSE)</f>
        <v>71</v>
      </c>
      <c r="L6" s="26" t="e">
        <f>INDEX(Parameters[],MATCH(Details[[#This Row],[TIPO DE PROJETO]],Parameters[TIPO DE PROJETO],0),MATCH(Details[[#Headers],[GENERAL PARTNER]],Parameters[#Headers],0))*INDEX('PARÂMETROS DO PROJETO'!$B$11:$H$11,1,MATCH(Details[[#Headers],[GENERAL PARTNER]],Parameters[#Headers],0))*Details[[#This Row],[TRABALHO ÁRDUO]]</f>
        <v>#N/A</v>
      </c>
      <c r="M6" s="26" t="e">
        <f>INDEX(Parameters[],MATCH(Details[[#This Row],[TIPO DE PROJETO]],Parameters[TIPO DE PROJETO],0),MATCH(Details[[#Headers],[BUSINESS LAWYER]],Parameters[#Headers],0))*INDEX('PARÂMETROS DO PROJETO'!$B$11:$H$11,1,MATCH(Details[[#Headers],[BUSINESS LAWYER]],Parameters[#Headers],0))*Details[[#This Row],[TRABALHO ÁRDUO]]</f>
        <v>#N/A</v>
      </c>
      <c r="N6" s="26" t="e">
        <f>INDEX(Parameters[],MATCH(Details[[#This Row],[TIPO DE PROJETO]],Parameters[TIPO DE PROJETO],0),MATCH(Details[[#Headers],[DEFENSE LITIGATOR]],Parameters[#Headers],0))*INDEX('PARÂMETROS DO PROJETO'!$B$11:$H$11,1,MATCH(Details[[#Headers],[DEFENSE LITIGATOR]],Parameters[#Headers],0))*Details[[#This Row],[TRABALHO ÁRDUO]]</f>
        <v>#N/A</v>
      </c>
      <c r="O6" s="26" t="e">
        <f>INDEX(Parameters[],MATCH(Details[[#This Row],[TIPO DE PROJETO]],Parameters[TIPO DE PROJETO],0),MATCH(Details[[#Headers],[INTELLECTUAL PROPERTY LAWYER]],Parameters[#Headers],0))*INDEX('PARÂMETROS DO PROJETO'!$B$11:$H$11,1,MATCH(Details[[#Headers],[INTELLECTUAL PROPERTY LAWYER]],Parameters[#Headers],0))*Details[[#This Row],[TRABALHO ÁRDUO]]</f>
        <v>#N/A</v>
      </c>
      <c r="P6" s="26" t="e">
        <f>INDEX(Parameters[],MATCH(Details[[#This Row],[TIPO DE PROJETO]],Parameters[TIPO DE PROJETO],0),MATCH(Details[[#Headers],[BANKRUPTCY LAWYER]],Parameters[#Headers],0))*INDEX('PARÂMETROS DO PROJETO'!$B$11:$H$11,1,MATCH(Details[[#Headers],[BANKRUPTCY LAWYER]],Parameters[#Headers],0))*Details[[#This Row],[TRABALHO ÁRDUO]]</f>
        <v>#N/A</v>
      </c>
      <c r="Q6" s="26" t="e">
        <f>INDEX(Parameters[],MATCH(Details[[#This Row],[TIPO DE PROJETO]],Parameters[TIPO DE PROJETO],0),MATCH(Details[[#Headers],[ADMIN STAFF]],Parameters[#Headers],0))*INDEX('PARÂMETROS DO PROJETO'!$B$11:$H$11,1,MATCH(Details[[#Headers],[ADMIN STAFF]],Parameters[#Headers],0))*Details[[#This Row],[TRABALHO ÁRDUO]]</f>
        <v>#N/A</v>
      </c>
      <c r="R6" s="26" t="e">
        <f>INDEX(Parameters[],MATCH(Details[[#This Row],[TIPO DE PROJETO]],Parameters[TIPO DE PROJETO],0),MATCH(Details[[#Headers],[GENERAL PARTNER]],Parameters[#Headers],0))*INDEX('PARÂMETROS DO PROJETO'!$B$11:$H$11,1,MATCH(Details[[#Headers],[GENERAL PARTNER]],Parameters[#Headers],0))*Details[[#This Row],[TRABALHO REAL]]</f>
        <v>#N/A</v>
      </c>
      <c r="S6" s="26" t="e">
        <f>INDEX(Parameters[],MATCH(Details[[#This Row],[TIPO DE PROJETO]],Parameters[TIPO DE PROJETO],0),MATCH(Details[[#Headers],[BUSINESS LAWYER]],Parameters[#Headers],0))*INDEX('PARÂMETROS DO PROJETO'!$B$11:$H$11,1,MATCH(Details[[#Headers],[BUSINESS LAWYER]],Parameters[#Headers],0))*Details[[#This Row],[TRABALHO REAL]]</f>
        <v>#N/A</v>
      </c>
      <c r="T6" s="26" t="e">
        <f>INDEX(Parameters[],MATCH(Details[[#This Row],[TIPO DE PROJETO]],Parameters[TIPO DE PROJETO],0),MATCH(Details[[#Headers],[DEFENSE LITIGATOR]],Parameters[#Headers],0))*INDEX('PARÂMETROS DO PROJETO'!$B$11:$H$11,1,MATCH(Details[[#Headers],[DEFENSE LITIGATOR]],Parameters[#Headers],0))*Details[[#This Row],[TRABALHO REAL]]</f>
        <v>#N/A</v>
      </c>
      <c r="U6" s="26" t="e">
        <f>INDEX(Parameters[],MATCH(Details[[#This Row],[TIPO DE PROJETO]],Parameters[TIPO DE PROJETO],0),MATCH(Details[[#Headers],[INTELLECTUAL PROPERTY LAWYER]],Parameters[#Headers],0))*INDEX('PARÂMETROS DO PROJETO'!$B$11:$H$11,1,MATCH(Details[[#Headers],[INTELLECTUAL PROPERTY LAWYER]],Parameters[#Headers],0))*Details[[#This Row],[TRABALHO REAL]]</f>
        <v>#N/A</v>
      </c>
      <c r="V6" s="26" t="e">
        <f>INDEX(Parameters[],MATCH(Details[[#This Row],[TIPO DE PROJETO]],Parameters[TIPO DE PROJETO],0),MATCH(Details[[#Headers],[BANKRUPTCY LAWYER]],Parameters[#Headers],0))*INDEX('PARÂMETROS DO PROJETO'!$B$11:$H$11,1,MATCH(Details[[#Headers],[BANKRUPTCY LAWYER]],Parameters[#Headers],0))*Details[[#This Row],[TRABALHO REAL]]</f>
        <v>#N/A</v>
      </c>
      <c r="W6" s="26" t="e">
        <f>INDEX(Parameters[],MATCH(Details[[#This Row],[TIPO DE PROJETO]],Parameters[TIPO DE PROJETO],0),MATCH(Details[[#Headers],[ADMIN STAFF]],Parameters[#Headers],0))*INDEX('PARÂMETROS DO PROJETO'!$B$11:$H$11,1,MATCH(Details[[#Headers],[ADMIN STAFF]],Parameters[#Headers],0))*Details[[#This Row],[TRABALHO REAL]]</f>
        <v>#N/A</v>
      </c>
      <c r="Y6" s="30"/>
      <c r="Z6" s="30"/>
      <c r="AA6" s="30"/>
      <c r="AB6" s="30"/>
      <c r="AC6" s="30"/>
    </row>
    <row r="7" spans="1:29" s="27" customFormat="1" ht="34.799999999999997" customHeight="1" x14ac:dyDescent="0.25">
      <c r="A7" s="24"/>
      <c r="B7" s="25" t="s">
        <v>57</v>
      </c>
      <c r="C7" s="25" t="s">
        <v>35</v>
      </c>
      <c r="D7" s="37">
        <f ca="1">TODAY()+150</f>
        <v>46187</v>
      </c>
      <c r="E7" s="37">
        <f ca="1">TODAY()+150</f>
        <v>46187</v>
      </c>
      <c r="F7" s="37">
        <f ca="1">TODAY()+150</f>
        <v>46187</v>
      </c>
      <c r="G7" s="37">
        <f ca="1">TODAY()+170</f>
        <v>46207</v>
      </c>
      <c r="H7" s="25">
        <v>500</v>
      </c>
      <c r="I7" s="25">
        <v>500</v>
      </c>
      <c r="J7" s="25">
        <f ca="1">DAYS360(Details[[#This Row],[INÍCIO ESPERADO]],Details[[#This Row],[CHEGADA DE STAMMATO]],FALSE)</f>
        <v>0</v>
      </c>
      <c r="K7" s="25">
        <f ca="1">DAYS360(Details[[#This Row],[INÍCIO REAL]],Details[[#This Row],[CHEGADA ATUAL]],FALSE)</f>
        <v>20</v>
      </c>
      <c r="L7" s="26" t="e">
        <f>INDEX(Parameters[],MATCH(Details[[#This Row],[TIPO DE PROJETO]],Parameters[TIPO DE PROJETO],0),MATCH(Details[[#Headers],[GENERAL PARTNER]],Parameters[#Headers],0))*INDEX('PARÂMETROS DO PROJETO'!$B$11:$H$11,1,MATCH(Details[[#Headers],[GENERAL PARTNER]],Parameters[#Headers],0))*Details[[#This Row],[TRABALHO ÁRDUO]]</f>
        <v>#N/A</v>
      </c>
      <c r="M7" s="26" t="e">
        <f>INDEX(Parameters[],MATCH(Details[[#This Row],[TIPO DE PROJETO]],Parameters[TIPO DE PROJETO],0),MATCH(Details[[#Headers],[BUSINESS LAWYER]],Parameters[#Headers],0))*INDEX('PARÂMETROS DO PROJETO'!$B$11:$H$11,1,MATCH(Details[[#Headers],[BUSINESS LAWYER]],Parameters[#Headers],0))*Details[[#This Row],[TRABALHO ÁRDUO]]</f>
        <v>#N/A</v>
      </c>
      <c r="N7" s="26" t="e">
        <f>INDEX(Parameters[],MATCH(Details[[#This Row],[TIPO DE PROJETO]],Parameters[TIPO DE PROJETO],0),MATCH(Details[[#Headers],[DEFENSE LITIGATOR]],Parameters[#Headers],0))*INDEX('PARÂMETROS DO PROJETO'!$B$11:$H$11,1,MATCH(Details[[#Headers],[DEFENSE LITIGATOR]],Parameters[#Headers],0))*Details[[#This Row],[TRABALHO ÁRDUO]]</f>
        <v>#N/A</v>
      </c>
      <c r="O7" s="26" t="e">
        <f>INDEX(Parameters[],MATCH(Details[[#This Row],[TIPO DE PROJETO]],Parameters[TIPO DE PROJETO],0),MATCH(Details[[#Headers],[INTELLECTUAL PROPERTY LAWYER]],Parameters[#Headers],0))*INDEX('PARÂMETROS DO PROJETO'!$B$11:$H$11,1,MATCH(Details[[#Headers],[INTELLECTUAL PROPERTY LAWYER]],Parameters[#Headers],0))*Details[[#This Row],[TRABALHO ÁRDUO]]</f>
        <v>#N/A</v>
      </c>
      <c r="P7" s="26" t="e">
        <f>INDEX(Parameters[],MATCH(Details[[#This Row],[TIPO DE PROJETO]],Parameters[TIPO DE PROJETO],0),MATCH(Details[[#Headers],[BANKRUPTCY LAWYER]],Parameters[#Headers],0))*INDEX('PARÂMETROS DO PROJETO'!$B$11:$H$11,1,MATCH(Details[[#Headers],[BANKRUPTCY LAWYER]],Parameters[#Headers],0))*Details[[#This Row],[TRABALHO ÁRDUO]]</f>
        <v>#N/A</v>
      </c>
      <c r="Q7" s="26" t="e">
        <f>INDEX(Parameters[],MATCH(Details[[#This Row],[TIPO DE PROJETO]],Parameters[TIPO DE PROJETO],0),MATCH(Details[[#Headers],[ADMIN STAFF]],Parameters[#Headers],0))*INDEX('PARÂMETROS DO PROJETO'!$B$11:$H$11,1,MATCH(Details[[#Headers],[ADMIN STAFF]],Parameters[#Headers],0))*Details[[#This Row],[TRABALHO ÁRDUO]]</f>
        <v>#N/A</v>
      </c>
      <c r="R7" s="26" t="e">
        <f>INDEX(Parameters[],MATCH(Details[[#This Row],[TIPO DE PROJETO]],Parameters[TIPO DE PROJETO],0),MATCH(Details[[#Headers],[GENERAL PARTNER]],Parameters[#Headers],0))*INDEX('PARÂMETROS DO PROJETO'!$B$11:$H$11,1,MATCH(Details[[#Headers],[GENERAL PARTNER]],Parameters[#Headers],0))*Details[[#This Row],[TRABALHO REAL]]</f>
        <v>#N/A</v>
      </c>
      <c r="S7" s="26" t="e">
        <f>INDEX(Parameters[],MATCH(Details[[#This Row],[TIPO DE PROJETO]],Parameters[TIPO DE PROJETO],0),MATCH(Details[[#Headers],[BUSINESS LAWYER]],Parameters[#Headers],0))*INDEX('PARÂMETROS DO PROJETO'!$B$11:$H$11,1,MATCH(Details[[#Headers],[BUSINESS LAWYER]],Parameters[#Headers],0))*Details[[#This Row],[TRABALHO REAL]]</f>
        <v>#N/A</v>
      </c>
      <c r="T7" s="26" t="e">
        <f>INDEX(Parameters[],MATCH(Details[[#This Row],[TIPO DE PROJETO]],Parameters[TIPO DE PROJETO],0),MATCH(Details[[#Headers],[DEFENSE LITIGATOR]],Parameters[#Headers],0))*INDEX('PARÂMETROS DO PROJETO'!$B$11:$H$11,1,MATCH(Details[[#Headers],[DEFENSE LITIGATOR]],Parameters[#Headers],0))*Details[[#This Row],[TRABALHO REAL]]</f>
        <v>#N/A</v>
      </c>
      <c r="U7" s="26" t="e">
        <f>INDEX(Parameters[],MATCH(Details[[#This Row],[TIPO DE PROJETO]],Parameters[TIPO DE PROJETO],0),MATCH(Details[[#Headers],[INTELLECTUAL PROPERTY LAWYER]],Parameters[#Headers],0))*INDEX('PARÂMETROS DO PROJETO'!$B$11:$H$11,1,MATCH(Details[[#Headers],[INTELLECTUAL PROPERTY LAWYER]],Parameters[#Headers],0))*Details[[#This Row],[TRABALHO REAL]]</f>
        <v>#N/A</v>
      </c>
      <c r="V7" s="26" t="e">
        <f>INDEX(Parameters[],MATCH(Details[[#This Row],[TIPO DE PROJETO]],Parameters[TIPO DE PROJETO],0),MATCH(Details[[#Headers],[BANKRUPTCY LAWYER]],Parameters[#Headers],0))*INDEX('PARÂMETROS DO PROJETO'!$B$11:$H$11,1,MATCH(Details[[#Headers],[BANKRUPTCY LAWYER]],Parameters[#Headers],0))*Details[[#This Row],[TRABALHO REAL]]</f>
        <v>#N/A</v>
      </c>
      <c r="W7" s="26" t="e">
        <f>INDEX(Parameters[],MATCH(Details[[#This Row],[TIPO DE PROJETO]],Parameters[TIPO DE PROJETO],0),MATCH(Details[[#Headers],[ADMIN STAFF]],Parameters[#Headers],0))*INDEX('PARÂMETROS DO PROJETO'!$B$11:$H$11,1,MATCH(Details[[#Headers],[ADMIN STAFF]],Parameters[#Headers],0))*Details[[#This Row],[TRABALHO REAL]]</f>
        <v>#N/A</v>
      </c>
      <c r="Y7" s="30"/>
      <c r="Z7" s="30"/>
      <c r="AA7" s="30"/>
      <c r="AB7" s="30"/>
      <c r="AC7" s="30"/>
    </row>
    <row r="8" spans="1:29" s="27" customFormat="1" ht="34.799999999999997" customHeight="1" x14ac:dyDescent="0.25">
      <c r="A8" s="24"/>
      <c r="B8" s="25" t="s">
        <v>58</v>
      </c>
      <c r="C8" s="25" t="s">
        <v>36</v>
      </c>
      <c r="D8" s="37">
        <f ca="1">TODAY()+200</f>
        <v>46237</v>
      </c>
      <c r="E8" s="37">
        <f ca="1">TODAY()+230</f>
        <v>46267</v>
      </c>
      <c r="F8" s="37">
        <f ca="1">TODAY()+230</f>
        <v>46267</v>
      </c>
      <c r="G8" s="37">
        <f ca="1">TODAY()+230</f>
        <v>46267</v>
      </c>
      <c r="H8" s="25">
        <v>150</v>
      </c>
      <c r="I8" s="25">
        <v>145</v>
      </c>
      <c r="J8" s="25">
        <f ca="1">DAYS360(Details[[#This Row],[INÍCIO ESPERADO]],Details[[#This Row],[CHEGADA DE STAMMATO]],FALSE)</f>
        <v>29</v>
      </c>
      <c r="K8" s="25">
        <f ca="1">DAYS360(Details[[#This Row],[INÍCIO REAL]],Details[[#This Row],[CHEGADA ATUAL]],FALSE)</f>
        <v>0</v>
      </c>
      <c r="L8" s="26" t="e">
        <f>INDEX(Parameters[],MATCH(Details[[#This Row],[TIPO DE PROJETO]],Parameters[TIPO DE PROJETO],0),MATCH(Details[[#Headers],[GENERAL PARTNER]],Parameters[#Headers],0))*INDEX('PARÂMETROS DO PROJETO'!$B$11:$H$11,1,MATCH(Details[[#Headers],[GENERAL PARTNER]],Parameters[#Headers],0))*Details[[#This Row],[TRABALHO ÁRDUO]]</f>
        <v>#N/A</v>
      </c>
      <c r="M8" s="26" t="e">
        <f>INDEX(Parameters[],MATCH(Details[[#This Row],[TIPO DE PROJETO]],Parameters[TIPO DE PROJETO],0),MATCH(Details[[#Headers],[BUSINESS LAWYER]],Parameters[#Headers],0))*INDEX('PARÂMETROS DO PROJETO'!$B$11:$H$11,1,MATCH(Details[[#Headers],[BUSINESS LAWYER]],Parameters[#Headers],0))*Details[[#This Row],[TRABALHO ÁRDUO]]</f>
        <v>#N/A</v>
      </c>
      <c r="N8" s="26" t="e">
        <f>INDEX(Parameters[],MATCH(Details[[#This Row],[TIPO DE PROJETO]],Parameters[TIPO DE PROJETO],0),MATCH(Details[[#Headers],[DEFENSE LITIGATOR]],Parameters[#Headers],0))*INDEX('PARÂMETROS DO PROJETO'!$B$11:$H$11,1,MATCH(Details[[#Headers],[DEFENSE LITIGATOR]],Parameters[#Headers],0))*Details[[#This Row],[TRABALHO ÁRDUO]]</f>
        <v>#N/A</v>
      </c>
      <c r="O8" s="26" t="e">
        <f>INDEX(Parameters[],MATCH(Details[[#This Row],[TIPO DE PROJETO]],Parameters[TIPO DE PROJETO],0),MATCH(Details[[#Headers],[INTELLECTUAL PROPERTY LAWYER]],Parameters[#Headers],0))*INDEX('PARÂMETROS DO PROJETO'!$B$11:$H$11,1,MATCH(Details[[#Headers],[INTELLECTUAL PROPERTY LAWYER]],Parameters[#Headers],0))*Details[[#This Row],[TRABALHO ÁRDUO]]</f>
        <v>#N/A</v>
      </c>
      <c r="P8" s="26" t="e">
        <f>INDEX(Parameters[],MATCH(Details[[#This Row],[TIPO DE PROJETO]],Parameters[TIPO DE PROJETO],0),MATCH(Details[[#Headers],[BANKRUPTCY LAWYER]],Parameters[#Headers],0))*INDEX('PARÂMETROS DO PROJETO'!$B$11:$H$11,1,MATCH(Details[[#Headers],[BANKRUPTCY LAWYER]],Parameters[#Headers],0))*Details[[#This Row],[TRABALHO ÁRDUO]]</f>
        <v>#N/A</v>
      </c>
      <c r="Q8" s="26" t="e">
        <f>INDEX(Parameters[],MATCH(Details[[#This Row],[TIPO DE PROJETO]],Parameters[TIPO DE PROJETO],0),MATCH(Details[[#Headers],[ADMIN STAFF]],Parameters[#Headers],0))*INDEX('PARÂMETROS DO PROJETO'!$B$11:$H$11,1,MATCH(Details[[#Headers],[ADMIN STAFF]],Parameters[#Headers],0))*Details[[#This Row],[TRABALHO ÁRDUO]]</f>
        <v>#N/A</v>
      </c>
      <c r="R8" s="26" t="e">
        <f>INDEX(Parameters[],MATCH(Details[[#This Row],[TIPO DE PROJETO]],Parameters[TIPO DE PROJETO],0),MATCH(Details[[#Headers],[GENERAL PARTNER]],Parameters[#Headers],0))*INDEX('PARÂMETROS DO PROJETO'!$B$11:$H$11,1,MATCH(Details[[#Headers],[GENERAL PARTNER]],Parameters[#Headers],0))*Details[[#This Row],[TRABALHO REAL]]</f>
        <v>#N/A</v>
      </c>
      <c r="S8" s="26" t="e">
        <f>INDEX(Parameters[],MATCH(Details[[#This Row],[TIPO DE PROJETO]],Parameters[TIPO DE PROJETO],0),MATCH(Details[[#Headers],[BUSINESS LAWYER]],Parameters[#Headers],0))*INDEX('PARÂMETROS DO PROJETO'!$B$11:$H$11,1,MATCH(Details[[#Headers],[BUSINESS LAWYER]],Parameters[#Headers],0))*Details[[#This Row],[TRABALHO REAL]]</f>
        <v>#N/A</v>
      </c>
      <c r="T8" s="26" t="e">
        <f>INDEX(Parameters[],MATCH(Details[[#This Row],[TIPO DE PROJETO]],Parameters[TIPO DE PROJETO],0),MATCH(Details[[#Headers],[DEFENSE LITIGATOR]],Parameters[#Headers],0))*INDEX('PARÂMETROS DO PROJETO'!$B$11:$H$11,1,MATCH(Details[[#Headers],[DEFENSE LITIGATOR]],Parameters[#Headers],0))*Details[[#This Row],[TRABALHO REAL]]</f>
        <v>#N/A</v>
      </c>
      <c r="U8" s="26" t="e">
        <f>INDEX(Parameters[],MATCH(Details[[#This Row],[TIPO DE PROJETO]],Parameters[TIPO DE PROJETO],0),MATCH(Details[[#Headers],[INTELLECTUAL PROPERTY LAWYER]],Parameters[#Headers],0))*INDEX('PARÂMETROS DO PROJETO'!$B$11:$H$11,1,MATCH(Details[[#Headers],[INTELLECTUAL PROPERTY LAWYER]],Parameters[#Headers],0))*Details[[#This Row],[TRABALHO REAL]]</f>
        <v>#N/A</v>
      </c>
      <c r="V8" s="26" t="e">
        <f>INDEX(Parameters[],MATCH(Details[[#This Row],[TIPO DE PROJETO]],Parameters[TIPO DE PROJETO],0),MATCH(Details[[#Headers],[BANKRUPTCY LAWYER]],Parameters[#Headers],0))*INDEX('PARÂMETROS DO PROJETO'!$B$11:$H$11,1,MATCH(Details[[#Headers],[BANKRUPTCY LAWYER]],Parameters[#Headers],0))*Details[[#This Row],[TRABALHO REAL]]</f>
        <v>#N/A</v>
      </c>
      <c r="W8" s="26" t="e">
        <f>INDEX(Parameters[],MATCH(Details[[#This Row],[TIPO DE PROJETO]],Parameters[TIPO DE PROJETO],0),MATCH(Details[[#Headers],[ADMIN STAFF]],Parameters[#Headers],0))*INDEX('PARÂMETROS DO PROJETO'!$B$11:$H$11,1,MATCH(Details[[#Headers],[ADMIN STAFF]],Parameters[#Headers],0))*Details[[#This Row],[TRABALHO REAL]]</f>
        <v>#N/A</v>
      </c>
      <c r="Y8" s="30"/>
      <c r="Z8" s="30"/>
      <c r="AA8" s="30"/>
      <c r="AB8" s="30"/>
      <c r="AC8" s="30"/>
    </row>
    <row r="9" spans="1:29" s="27" customFormat="1" ht="34.799999999999997" customHeight="1" x14ac:dyDescent="0.25">
      <c r="A9" s="24"/>
      <c r="B9" s="25" t="s">
        <v>59</v>
      </c>
      <c r="C9" s="25" t="s">
        <v>37</v>
      </c>
      <c r="D9" s="37">
        <f ca="1">TODAY()+220</f>
        <v>46257</v>
      </c>
      <c r="E9" s="37">
        <f ca="1">TODAY()+250</f>
        <v>46287</v>
      </c>
      <c r="F9" s="37">
        <f ca="1">TODAY()+230</f>
        <v>46267</v>
      </c>
      <c r="G9" s="37">
        <f ca="1">TODAY()+259</f>
        <v>46296</v>
      </c>
      <c r="H9" s="25">
        <v>250</v>
      </c>
      <c r="I9" s="25">
        <v>255</v>
      </c>
      <c r="J9" s="25">
        <f ca="1">DAYS360(Details[[#This Row],[INÍCIO ESPERADO]],Details[[#This Row],[CHEGADA DE STAMMATO]],FALSE)</f>
        <v>29</v>
      </c>
      <c r="K9" s="25">
        <f ca="1">DAYS360(Details[[#This Row],[INÍCIO REAL]],Details[[#This Row],[CHEGADA ATUAL]],FALSE)</f>
        <v>29</v>
      </c>
      <c r="L9" s="26" t="e">
        <f>INDEX(Parameters[],MATCH(Details[[#This Row],[TIPO DE PROJETO]],Parameters[TIPO DE PROJETO],0),MATCH(Details[[#Headers],[GENERAL PARTNER]],Parameters[#Headers],0))*INDEX('PARÂMETROS DO PROJETO'!$B$11:$H$11,1,MATCH(Details[[#Headers],[GENERAL PARTNER]],Parameters[#Headers],0))*Details[[#This Row],[TRABALHO ÁRDUO]]</f>
        <v>#N/A</v>
      </c>
      <c r="M9" s="26" t="e">
        <f>INDEX(Parameters[],MATCH(Details[[#This Row],[TIPO DE PROJETO]],Parameters[TIPO DE PROJETO],0),MATCH(Details[[#Headers],[BUSINESS LAWYER]],Parameters[#Headers],0))*INDEX('PARÂMETROS DO PROJETO'!$B$11:$H$11,1,MATCH(Details[[#Headers],[BUSINESS LAWYER]],Parameters[#Headers],0))*Details[[#This Row],[TRABALHO ÁRDUO]]</f>
        <v>#N/A</v>
      </c>
      <c r="N9" s="26" t="e">
        <f>INDEX(Parameters[],MATCH(Details[[#This Row],[TIPO DE PROJETO]],Parameters[TIPO DE PROJETO],0),MATCH(Details[[#Headers],[DEFENSE LITIGATOR]],Parameters[#Headers],0))*INDEX('PARÂMETROS DO PROJETO'!$B$11:$H$11,1,MATCH(Details[[#Headers],[DEFENSE LITIGATOR]],Parameters[#Headers],0))*Details[[#This Row],[TRABALHO ÁRDUO]]</f>
        <v>#N/A</v>
      </c>
      <c r="O9" s="26" t="e">
        <f>INDEX(Parameters[],MATCH(Details[[#This Row],[TIPO DE PROJETO]],Parameters[TIPO DE PROJETO],0),MATCH(Details[[#Headers],[INTELLECTUAL PROPERTY LAWYER]],Parameters[#Headers],0))*INDEX('PARÂMETROS DO PROJETO'!$B$11:$H$11,1,MATCH(Details[[#Headers],[INTELLECTUAL PROPERTY LAWYER]],Parameters[#Headers],0))*Details[[#This Row],[TRABALHO ÁRDUO]]</f>
        <v>#N/A</v>
      </c>
      <c r="P9" s="26" t="e">
        <f>INDEX(Parameters[],MATCH(Details[[#This Row],[TIPO DE PROJETO]],Parameters[TIPO DE PROJETO],0),MATCH(Details[[#Headers],[BANKRUPTCY LAWYER]],Parameters[#Headers],0))*INDEX('PARÂMETROS DO PROJETO'!$B$11:$H$11,1,MATCH(Details[[#Headers],[BANKRUPTCY LAWYER]],Parameters[#Headers],0))*Details[[#This Row],[TRABALHO ÁRDUO]]</f>
        <v>#N/A</v>
      </c>
      <c r="Q9" s="26" t="e">
        <f>INDEX(Parameters[],MATCH(Details[[#This Row],[TIPO DE PROJETO]],Parameters[TIPO DE PROJETO],0),MATCH(Details[[#Headers],[ADMIN STAFF]],Parameters[#Headers],0))*INDEX('PARÂMETROS DO PROJETO'!$B$11:$H$11,1,MATCH(Details[[#Headers],[ADMIN STAFF]],Parameters[#Headers],0))*Details[[#This Row],[TRABALHO ÁRDUO]]</f>
        <v>#N/A</v>
      </c>
      <c r="R9" s="26" t="e">
        <f>INDEX(Parameters[],MATCH(Details[[#This Row],[TIPO DE PROJETO]],Parameters[TIPO DE PROJETO],0),MATCH(Details[[#Headers],[GENERAL PARTNER]],Parameters[#Headers],0))*INDEX('PARÂMETROS DO PROJETO'!$B$11:$H$11,1,MATCH(Details[[#Headers],[GENERAL PARTNER]],Parameters[#Headers],0))*Details[[#This Row],[TRABALHO REAL]]</f>
        <v>#N/A</v>
      </c>
      <c r="S9" s="26" t="e">
        <f>INDEX(Parameters[],MATCH(Details[[#This Row],[TIPO DE PROJETO]],Parameters[TIPO DE PROJETO],0),MATCH(Details[[#Headers],[BUSINESS LAWYER]],Parameters[#Headers],0))*INDEX('PARÂMETROS DO PROJETO'!$B$11:$H$11,1,MATCH(Details[[#Headers],[BUSINESS LAWYER]],Parameters[#Headers],0))*Details[[#This Row],[TRABALHO REAL]]</f>
        <v>#N/A</v>
      </c>
      <c r="T9" s="26" t="e">
        <f>INDEX(Parameters[],MATCH(Details[[#This Row],[TIPO DE PROJETO]],Parameters[TIPO DE PROJETO],0),MATCH(Details[[#Headers],[DEFENSE LITIGATOR]],Parameters[#Headers],0))*INDEX('PARÂMETROS DO PROJETO'!$B$11:$H$11,1,MATCH(Details[[#Headers],[DEFENSE LITIGATOR]],Parameters[#Headers],0))*Details[[#This Row],[TRABALHO REAL]]</f>
        <v>#N/A</v>
      </c>
      <c r="U9" s="26" t="e">
        <f>INDEX(Parameters[],MATCH(Details[[#This Row],[TIPO DE PROJETO]],Parameters[TIPO DE PROJETO],0),MATCH(Details[[#Headers],[INTELLECTUAL PROPERTY LAWYER]],Parameters[#Headers],0))*INDEX('PARÂMETROS DO PROJETO'!$B$11:$H$11,1,MATCH(Details[[#Headers],[INTELLECTUAL PROPERTY LAWYER]],Parameters[#Headers],0))*Details[[#This Row],[TRABALHO REAL]]</f>
        <v>#N/A</v>
      </c>
      <c r="V9" s="26" t="e">
        <f>INDEX(Parameters[],MATCH(Details[[#This Row],[TIPO DE PROJETO]],Parameters[TIPO DE PROJETO],0),MATCH(Details[[#Headers],[BANKRUPTCY LAWYER]],Parameters[#Headers],0))*INDEX('PARÂMETROS DO PROJETO'!$B$11:$H$11,1,MATCH(Details[[#Headers],[BANKRUPTCY LAWYER]],Parameters[#Headers],0))*Details[[#This Row],[TRABALHO REAL]]</f>
        <v>#N/A</v>
      </c>
      <c r="W9" s="26" t="e">
        <f>INDEX(Parameters[],MATCH(Details[[#This Row],[TIPO DE PROJETO]],Parameters[TIPO DE PROJETO],0),MATCH(Details[[#Headers],[ADMIN STAFF]],Parameters[#Headers],0))*INDEX('PARÂMETROS DO PROJETO'!$B$11:$H$11,1,MATCH(Details[[#Headers],[ADMIN STAFF]],Parameters[#Headers],0))*Details[[#This Row],[TRABALHO REAL]]</f>
        <v>#N/A</v>
      </c>
      <c r="Y9" s="30"/>
      <c r="Z9" s="30"/>
      <c r="AA9" s="30"/>
      <c r="AB9" s="30"/>
      <c r="AC9" s="30"/>
    </row>
    <row r="10" spans="1:29" s="27" customFormat="1" ht="34.799999999999997" customHeight="1" x14ac:dyDescent="0.25">
      <c r="A10" s="24"/>
      <c r="B10" s="27" t="s">
        <v>46</v>
      </c>
      <c r="H10" s="27">
        <f>SUBTOTAL(109,Details[TRABALHO ÁRDUO])</f>
        <v>1500</v>
      </c>
      <c r="I10" s="27">
        <f>SUBTOTAL(109,Details[TRABALHO REAL])</f>
        <v>1510</v>
      </c>
      <c r="J10" s="27">
        <f ca="1">SUBTOTAL(109,Details[DURAÇÃO DA STMATA])</f>
        <v>190</v>
      </c>
      <c r="K10" s="27">
        <f ca="1">SUBTOTAL(109,Details[DURAÇÃO EFETIVA])</f>
        <v>176</v>
      </c>
    </row>
  </sheetData>
  <mergeCells count="1">
    <mergeCell ref="Y2:AC9"/>
  </mergeCells>
  <dataValidations count="1">
    <dataValidation type="list" allowBlank="1" showInputMessage="1" showErrorMessage="1" sqref="C6:C9 C5" xr:uid="{00000000-0002-0000-0200-000000000000}">
      <formula1>ProjectType</formula1>
    </dataValidation>
  </dataValidations>
  <printOptions horizontalCentered="1"/>
  <pageMargins left="0.4" right="0.4" top="0.4" bottom="0.4" header="0.3" footer="0.3"/>
  <pageSetup scale="95" fitToHeight="0" orientation="landscape" horizontalDpi="4294967293" verticalDpi="0" r:id="rId1"/>
  <headerFooter differentFirst="1">
    <oddFooter>Page &amp;P of &amp;N</oddFooter>
  </headerFooter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>
    <tabColor theme="7"/>
    <pageSetUpPr fitToPage="1"/>
  </sheetPr>
  <dimension ref="A1:T28"/>
  <sheetViews>
    <sheetView showGridLines="0" workbookViewId="0">
      <selection activeCell="N37" sqref="N37"/>
    </sheetView>
  </sheetViews>
  <sheetFormatPr baseColWidth="10" defaultColWidth="9.109375" defaultRowHeight="13.8" x14ac:dyDescent="0.25"/>
  <cols>
    <col min="1" max="1" width="1.88671875" style="10" customWidth="1"/>
    <col min="2" max="2" width="25.109375" style="1" customWidth="1"/>
    <col min="3" max="4" width="13.33203125" style="1" customWidth="1"/>
    <col min="5" max="5" width="15" style="1" customWidth="1"/>
    <col min="6" max="6" width="17.21875" style="1" customWidth="1"/>
    <col min="7" max="7" width="14.44140625" style="1" customWidth="1"/>
    <col min="8" max="8" width="18.88671875" style="1" customWidth="1"/>
    <col min="9" max="10" width="11.33203125" style="1" bestFit="1" customWidth="1"/>
    <col min="11" max="11" width="12.44140625" style="1" bestFit="1" customWidth="1"/>
    <col min="12" max="12" width="12.88671875" style="1" bestFit="1" customWidth="1"/>
    <col min="13" max="13" width="13.21875" style="1" bestFit="1" customWidth="1"/>
    <col min="14" max="14" width="11.33203125" style="1" bestFit="1" customWidth="1"/>
    <col min="15" max="15" width="2.6640625" style="1" customWidth="1"/>
    <col min="16" max="16384" width="9.109375" style="1"/>
  </cols>
  <sheetData>
    <row r="1" spans="1:20" ht="35.4" customHeight="1" x14ac:dyDescent="0.25">
      <c r="A1" s="10" t="s">
        <v>20</v>
      </c>
      <c r="B1" s="22" t="str">
        <f>'PARÂMETROS DO PROJETO'!B1</f>
        <v>Nome da empresa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20" ht="20.399999999999999" x14ac:dyDescent="0.35">
      <c r="A2" s="10" t="s">
        <v>16</v>
      </c>
      <c r="B2" s="2" t="str">
        <f>'PARÂMETROS DO PROJETO'!B2</f>
        <v>Planeamento de projetos para escritórios de advogados</v>
      </c>
      <c r="C2" s="2"/>
      <c r="D2" s="2"/>
      <c r="E2" s="2"/>
      <c r="F2" s="2"/>
      <c r="G2" s="2"/>
      <c r="H2" s="2"/>
      <c r="I2" s="2"/>
      <c r="J2" s="2"/>
      <c r="K2" s="2"/>
    </row>
    <row r="3" spans="1:20" ht="15" x14ac:dyDescent="0.25">
      <c r="B3" s="3"/>
      <c r="C3" s="3"/>
      <c r="D3" s="3"/>
      <c r="E3" s="3"/>
      <c r="F3" s="3"/>
      <c r="G3" s="3"/>
      <c r="H3" s="3"/>
      <c r="I3" s="3"/>
      <c r="J3" s="3"/>
      <c r="K3" s="3"/>
    </row>
    <row r="4" spans="1:20" ht="21.6" customHeight="1" x14ac:dyDescent="0.25">
      <c r="A4" s="10" t="s">
        <v>27</v>
      </c>
      <c r="C4" s="31" t="s">
        <v>29</v>
      </c>
      <c r="D4" s="32"/>
      <c r="E4" s="32"/>
      <c r="F4" s="32"/>
      <c r="G4" s="32"/>
      <c r="H4" s="33"/>
      <c r="I4" s="31" t="s">
        <v>68</v>
      </c>
      <c r="J4" s="32"/>
      <c r="K4" s="32"/>
      <c r="L4" s="32"/>
      <c r="M4" s="32"/>
      <c r="N4" s="33"/>
      <c r="P4" s="34" t="s">
        <v>28</v>
      </c>
      <c r="Q4" s="35"/>
      <c r="R4" s="35"/>
      <c r="S4" s="35"/>
      <c r="T4" s="35"/>
    </row>
    <row r="5" spans="1:20" s="9" customFormat="1" ht="26.4" x14ac:dyDescent="0.25">
      <c r="A5" s="18" t="s">
        <v>21</v>
      </c>
      <c r="B5" s="21" t="s">
        <v>54</v>
      </c>
      <c r="C5" s="8" t="s">
        <v>40</v>
      </c>
      <c r="D5" s="8" t="s">
        <v>51</v>
      </c>
      <c r="E5" s="8" t="s">
        <v>42</v>
      </c>
      <c r="F5" s="8" t="s">
        <v>70</v>
      </c>
      <c r="G5" s="8" t="s">
        <v>53</v>
      </c>
      <c r="H5" s="8" t="s">
        <v>45</v>
      </c>
      <c r="I5" s="8" t="s">
        <v>71</v>
      </c>
      <c r="J5" s="8" t="s">
        <v>72</v>
      </c>
      <c r="K5" s="8" t="s">
        <v>73</v>
      </c>
      <c r="L5" s="8" t="s">
        <v>13</v>
      </c>
      <c r="M5" s="8" t="s">
        <v>11</v>
      </c>
      <c r="N5" s="8" t="s">
        <v>14</v>
      </c>
      <c r="P5" s="35"/>
      <c r="Q5" s="35"/>
      <c r="R5" s="35"/>
      <c r="S5" s="35"/>
      <c r="T5" s="35"/>
    </row>
    <row r="6" spans="1:20" ht="36.6" customHeight="1" x14ac:dyDescent="0.25">
      <c r="B6" t="s">
        <v>55</v>
      </c>
      <c r="C6" s="38">
        <v>7000</v>
      </c>
      <c r="D6" s="38">
        <v>20000</v>
      </c>
      <c r="E6" s="38">
        <v>0</v>
      </c>
      <c r="F6" s="38">
        <v>0</v>
      </c>
      <c r="G6" s="38">
        <v>0</v>
      </c>
      <c r="H6" s="38">
        <v>12500</v>
      </c>
      <c r="I6" s="38">
        <v>7700</v>
      </c>
      <c r="J6" s="38">
        <v>22000</v>
      </c>
      <c r="K6" s="38">
        <v>0</v>
      </c>
      <c r="L6" s="38">
        <v>0</v>
      </c>
      <c r="M6" s="38">
        <v>0</v>
      </c>
      <c r="N6" s="38">
        <v>13750</v>
      </c>
      <c r="P6" s="35"/>
      <c r="Q6" s="35"/>
      <c r="R6" s="35"/>
      <c r="S6" s="35"/>
      <c r="T6" s="35"/>
    </row>
    <row r="7" spans="1:20" ht="36.6" customHeight="1" x14ac:dyDescent="0.25">
      <c r="B7" t="s">
        <v>56</v>
      </c>
      <c r="C7" s="38">
        <v>14000</v>
      </c>
      <c r="D7" s="38">
        <v>40000</v>
      </c>
      <c r="E7" s="38">
        <v>0</v>
      </c>
      <c r="F7" s="38">
        <v>11000</v>
      </c>
      <c r="G7" s="38">
        <v>0</v>
      </c>
      <c r="H7" s="38">
        <v>20000</v>
      </c>
      <c r="I7" s="38">
        <v>13650</v>
      </c>
      <c r="J7" s="38">
        <v>39000</v>
      </c>
      <c r="K7" s="38">
        <v>0</v>
      </c>
      <c r="L7" s="38">
        <v>0</v>
      </c>
      <c r="M7" s="38">
        <v>10725</v>
      </c>
      <c r="N7" s="38">
        <v>19500</v>
      </c>
      <c r="P7" s="35"/>
      <c r="Q7" s="35"/>
      <c r="R7" s="35"/>
      <c r="S7" s="35"/>
      <c r="T7" s="35"/>
    </row>
    <row r="8" spans="1:20" ht="36.6" customHeight="1" x14ac:dyDescent="0.25">
      <c r="B8" t="s">
        <v>57</v>
      </c>
      <c r="C8" s="38">
        <v>35000</v>
      </c>
      <c r="D8" s="38">
        <v>0</v>
      </c>
      <c r="E8" s="38">
        <v>75000</v>
      </c>
      <c r="F8" s="38">
        <v>0</v>
      </c>
      <c r="G8" s="38">
        <v>0</v>
      </c>
      <c r="H8" s="38">
        <v>18750</v>
      </c>
      <c r="I8" s="38">
        <v>35000</v>
      </c>
      <c r="J8" s="38">
        <v>0</v>
      </c>
      <c r="K8" s="38">
        <v>75000</v>
      </c>
      <c r="L8" s="38">
        <v>0</v>
      </c>
      <c r="M8" s="38">
        <v>0</v>
      </c>
      <c r="N8" s="38">
        <v>18750</v>
      </c>
      <c r="P8" s="35"/>
      <c r="Q8" s="35"/>
      <c r="R8" s="35"/>
      <c r="S8" s="35"/>
      <c r="T8" s="35"/>
    </row>
    <row r="9" spans="1:20" ht="36.6" customHeight="1" x14ac:dyDescent="0.25">
      <c r="B9" t="s">
        <v>58</v>
      </c>
      <c r="C9" s="38">
        <v>5250</v>
      </c>
      <c r="D9" s="38">
        <v>0</v>
      </c>
      <c r="E9" s="38">
        <v>0</v>
      </c>
      <c r="F9" s="38">
        <v>24750</v>
      </c>
      <c r="G9" s="38">
        <v>0</v>
      </c>
      <c r="H9" s="38">
        <v>5625</v>
      </c>
      <c r="I9" s="38">
        <v>5075</v>
      </c>
      <c r="J9" s="38">
        <v>0</v>
      </c>
      <c r="K9" s="38">
        <v>0</v>
      </c>
      <c r="L9" s="38">
        <v>0</v>
      </c>
      <c r="M9" s="38">
        <v>23925</v>
      </c>
      <c r="N9" s="38">
        <v>5437.5</v>
      </c>
      <c r="P9" s="35"/>
      <c r="Q9" s="35"/>
      <c r="R9" s="35"/>
      <c r="S9" s="35"/>
      <c r="T9" s="35"/>
    </row>
    <row r="10" spans="1:20" ht="36.6" customHeight="1" x14ac:dyDescent="0.25">
      <c r="B10" t="s">
        <v>59</v>
      </c>
      <c r="C10" s="38">
        <v>17500</v>
      </c>
      <c r="D10" s="38">
        <v>6250</v>
      </c>
      <c r="E10" s="38">
        <v>30000</v>
      </c>
      <c r="F10" s="38">
        <v>0</v>
      </c>
      <c r="G10" s="38">
        <v>0</v>
      </c>
      <c r="H10" s="38">
        <v>9375</v>
      </c>
      <c r="I10" s="38">
        <v>17850</v>
      </c>
      <c r="J10" s="38">
        <v>6375</v>
      </c>
      <c r="K10" s="38">
        <v>30600</v>
      </c>
      <c r="L10" s="38">
        <v>0</v>
      </c>
      <c r="M10" s="38">
        <v>0</v>
      </c>
      <c r="N10" s="38">
        <v>9562.5</v>
      </c>
      <c r="P10" s="35"/>
      <c r="Q10" s="35"/>
      <c r="R10" s="35"/>
      <c r="S10" s="35"/>
      <c r="T10" s="35"/>
    </row>
    <row r="11" spans="1:20" ht="36.6" customHeight="1" x14ac:dyDescent="0.25">
      <c r="B11" t="s">
        <v>69</v>
      </c>
      <c r="C11" s="38">
        <v>78750</v>
      </c>
      <c r="D11" s="38">
        <v>66250</v>
      </c>
      <c r="E11" s="38">
        <v>105000</v>
      </c>
      <c r="F11" s="38">
        <v>35750</v>
      </c>
      <c r="G11" s="38">
        <v>0</v>
      </c>
      <c r="H11" s="38">
        <v>66250</v>
      </c>
      <c r="I11" s="38">
        <v>79275</v>
      </c>
      <c r="J11" s="38">
        <v>67375</v>
      </c>
      <c r="K11" s="38">
        <v>105600</v>
      </c>
      <c r="L11" s="38">
        <v>0</v>
      </c>
      <c r="M11" s="38">
        <v>34650</v>
      </c>
      <c r="N11" s="38">
        <v>67000</v>
      </c>
      <c r="P11" s="35"/>
      <c r="Q11" s="35"/>
      <c r="R11" s="35"/>
      <c r="S11" s="35"/>
      <c r="T11" s="35"/>
    </row>
    <row r="12" spans="1:20" x14ac:dyDescent="0.25">
      <c r="B12"/>
      <c r="C12"/>
      <c r="D12"/>
      <c r="E12"/>
      <c r="F12"/>
      <c r="G12"/>
      <c r="H12"/>
      <c r="I12"/>
      <c r="J12"/>
      <c r="K12"/>
      <c r="L12"/>
      <c r="M12"/>
      <c r="N12"/>
      <c r="P12" s="35"/>
      <c r="Q12" s="35"/>
      <c r="R12" s="35"/>
      <c r="S12" s="35"/>
      <c r="T12" s="35"/>
    </row>
    <row r="13" spans="1:20" x14ac:dyDescent="0.25">
      <c r="B13"/>
      <c r="C13"/>
      <c r="D13"/>
      <c r="E13"/>
      <c r="F13"/>
      <c r="G13"/>
      <c r="H13"/>
      <c r="I13"/>
      <c r="J13"/>
      <c r="K13"/>
      <c r="L13"/>
      <c r="M13"/>
      <c r="N13"/>
      <c r="P13" s="35"/>
      <c r="Q13" s="35"/>
      <c r="R13" s="35"/>
      <c r="S13" s="35"/>
      <c r="T13" s="35"/>
    </row>
    <row r="14" spans="1:20" x14ac:dyDescent="0.25">
      <c r="B14"/>
      <c r="C14"/>
      <c r="D14"/>
      <c r="E14"/>
      <c r="F14"/>
      <c r="G14"/>
      <c r="H14"/>
      <c r="I14"/>
      <c r="J14"/>
      <c r="K14"/>
      <c r="L14"/>
      <c r="M14"/>
      <c r="N14"/>
      <c r="P14" s="35"/>
      <c r="Q14" s="35"/>
      <c r="R14" s="35"/>
      <c r="S14" s="35"/>
      <c r="T14" s="35"/>
    </row>
    <row r="15" spans="1:20" x14ac:dyDescent="0.25">
      <c r="B15"/>
      <c r="C15"/>
      <c r="D15"/>
      <c r="E15"/>
      <c r="F15"/>
      <c r="G15"/>
      <c r="H15"/>
      <c r="I15"/>
      <c r="J15"/>
      <c r="K15"/>
      <c r="L15"/>
      <c r="M15"/>
      <c r="N15"/>
      <c r="P15" s="35"/>
      <c r="Q15" s="35"/>
      <c r="R15" s="35"/>
      <c r="S15" s="35"/>
      <c r="T15" s="35"/>
    </row>
    <row r="16" spans="1:20" x14ac:dyDescent="0.25">
      <c r="B16"/>
      <c r="C16"/>
      <c r="D16"/>
      <c r="E16"/>
      <c r="F16"/>
      <c r="G16"/>
      <c r="H16"/>
      <c r="I16"/>
      <c r="J16"/>
      <c r="K16"/>
      <c r="L16"/>
      <c r="M16"/>
      <c r="N16"/>
    </row>
    <row r="17" spans="2:14" x14ac:dyDescent="0.25">
      <c r="B17"/>
      <c r="C17"/>
      <c r="D17"/>
      <c r="E17"/>
      <c r="F17"/>
      <c r="G17"/>
      <c r="H17"/>
      <c r="I17"/>
      <c r="J17"/>
      <c r="K17"/>
      <c r="L17"/>
      <c r="M17"/>
      <c r="N17"/>
    </row>
    <row r="18" spans="2:14" x14ac:dyDescent="0.25">
      <c r="B18"/>
      <c r="C18"/>
      <c r="D18"/>
      <c r="E18"/>
      <c r="F18"/>
      <c r="G18"/>
      <c r="H18"/>
      <c r="I18"/>
      <c r="J18"/>
      <c r="K18"/>
      <c r="L18"/>
      <c r="M18"/>
      <c r="N18"/>
    </row>
    <row r="19" spans="2:14" x14ac:dyDescent="0.25">
      <c r="B19"/>
      <c r="C19"/>
      <c r="D19"/>
      <c r="E19"/>
      <c r="F19"/>
      <c r="G19"/>
      <c r="H19"/>
      <c r="I19"/>
      <c r="J19"/>
      <c r="K19"/>
      <c r="L19"/>
      <c r="M19"/>
      <c r="N19"/>
    </row>
    <row r="20" spans="2:14" x14ac:dyDescent="0.25">
      <c r="B20"/>
      <c r="C20"/>
      <c r="D20"/>
      <c r="E20"/>
      <c r="F20"/>
      <c r="G20"/>
      <c r="H20"/>
      <c r="I20"/>
      <c r="J20"/>
      <c r="K20"/>
      <c r="L20"/>
      <c r="M20"/>
      <c r="N20"/>
    </row>
    <row r="21" spans="2:14" x14ac:dyDescent="0.25">
      <c r="B21"/>
      <c r="C21"/>
      <c r="D21"/>
      <c r="E21"/>
      <c r="F21"/>
      <c r="G21"/>
      <c r="H21"/>
      <c r="I21"/>
      <c r="J21"/>
      <c r="K21"/>
      <c r="L21"/>
      <c r="M21"/>
      <c r="N21"/>
    </row>
    <row r="22" spans="2:14" x14ac:dyDescent="0.25">
      <c r="B22"/>
      <c r="C22"/>
      <c r="D22"/>
      <c r="E22"/>
      <c r="F22"/>
      <c r="G22"/>
      <c r="H22"/>
      <c r="I22"/>
      <c r="J22"/>
      <c r="K22"/>
      <c r="L22"/>
      <c r="M22"/>
      <c r="N22"/>
    </row>
    <row r="23" spans="2:14" x14ac:dyDescent="0.25">
      <c r="B23"/>
      <c r="C23"/>
      <c r="D23"/>
      <c r="E23"/>
      <c r="F23"/>
      <c r="G23"/>
      <c r="H23"/>
      <c r="I23"/>
      <c r="J23"/>
      <c r="K23"/>
      <c r="L23"/>
      <c r="M23"/>
      <c r="N23"/>
    </row>
    <row r="24" spans="2:14" x14ac:dyDescent="0.25">
      <c r="B24"/>
      <c r="C24"/>
      <c r="D24"/>
      <c r="E24"/>
      <c r="F24"/>
      <c r="G24"/>
      <c r="H24"/>
      <c r="I24"/>
      <c r="J24"/>
      <c r="K24"/>
      <c r="L24"/>
      <c r="M24"/>
      <c r="N24"/>
    </row>
    <row r="25" spans="2:14" x14ac:dyDescent="0.25">
      <c r="B25"/>
      <c r="C25"/>
      <c r="D25"/>
      <c r="E25"/>
      <c r="F25"/>
      <c r="G25"/>
      <c r="H25"/>
      <c r="I25"/>
      <c r="J25"/>
      <c r="K25"/>
      <c r="L25"/>
      <c r="M25"/>
      <c r="N25"/>
    </row>
    <row r="26" spans="2:14" x14ac:dyDescent="0.25">
      <c r="B26"/>
      <c r="C26"/>
      <c r="D26"/>
      <c r="E26"/>
      <c r="F26"/>
      <c r="G26"/>
      <c r="H26"/>
      <c r="I26"/>
      <c r="J26"/>
      <c r="K26"/>
      <c r="L26"/>
      <c r="M26"/>
      <c r="N26"/>
    </row>
    <row r="27" spans="2:14" x14ac:dyDescent="0.25">
      <c r="B27"/>
      <c r="C27"/>
      <c r="D27"/>
      <c r="E27"/>
      <c r="F27"/>
      <c r="G27"/>
      <c r="H27"/>
      <c r="I27"/>
      <c r="J27"/>
      <c r="K27"/>
      <c r="L27"/>
      <c r="M27"/>
      <c r="N27"/>
    </row>
    <row r="28" spans="2:14" x14ac:dyDescent="0.25">
      <c r="B28"/>
      <c r="C28"/>
      <c r="D28"/>
      <c r="E28"/>
      <c r="F28"/>
      <c r="G28"/>
      <c r="H28"/>
      <c r="I28"/>
      <c r="J28"/>
      <c r="K28"/>
      <c r="L28"/>
      <c r="M28"/>
      <c r="N28"/>
    </row>
  </sheetData>
  <mergeCells count="3">
    <mergeCell ref="I4:N4"/>
    <mergeCell ref="C4:H4"/>
    <mergeCell ref="P4:T15"/>
  </mergeCells>
  <printOptions horizontalCentered="1"/>
  <pageMargins left="0.4" right="0.4" top="0.4" bottom="0.4" header="0.3" footer="0.3"/>
  <pageSetup scale="78" fitToHeight="0" orientation="landscape" horizontalDpi="4294967293" r:id="rId2"/>
  <headerFooter differentFirst="1">
    <oddFooter>Page &amp;P of &amp;N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PARÂMETROS DO PROJETO</vt:lpstr>
      <vt:lpstr>DETALHES DO PROJETO</vt:lpstr>
      <vt:lpstr>TOTAIS DE PROJETOS</vt:lpstr>
      <vt:lpstr>ProjectType</vt:lpstr>
      <vt:lpstr>'DETALHES DO PROJETO'!Títulos_a_imprimir</vt:lpstr>
      <vt:lpstr>'TOTAIS DE PROJETOS'!Títulos_a_imprimir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https://templates.office.com/</dc:creator>
  <cp:lastModifiedBy>Andres VC</cp:lastModifiedBy>
  <dcterms:created xsi:type="dcterms:W3CDTF">2018-05-29T11:56:34Z</dcterms:created>
  <dcterms:modified xsi:type="dcterms:W3CDTF">2026-01-15T23:37:24Z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v-rimour@microsoft.com</vt:lpwstr>
  </property>
  <property fmtid="{D5CDD505-2E9C-101B-9397-08002B2CF9AE}" pid="5" name="MSIP_Label_f42aa342-8706-4288-bd11-ebb85995028c_SetDate">
    <vt:lpwstr>2018-05-29T11:56:42.5666079Z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</Properties>
</file>